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mc:AlternateContent xmlns:mc="http://schemas.openxmlformats.org/markup-compatibility/2006">
    <mc:Choice Requires="x15">
      <x15ac:absPath xmlns:x15ac="http://schemas.microsoft.com/office/spreadsheetml/2010/11/ac" url="https://netorgft4117119-my.sharepoint.com/personal/celia_celiajohnsonconsulting_com/Documents/IL SAG Website/SAG Website- Evaluation Documents/Ameren/Ameren IL 2019/"/>
    </mc:Choice>
  </mc:AlternateContent>
  <xr:revisionPtr revIDLastSave="0" documentId="8_{61A83A2E-3E3E-4636-98D2-503FD6A20218}" xr6:coauthVersionLast="45" xr6:coauthVersionMax="45" xr10:uidLastSave="{00000000-0000-0000-0000-000000000000}"/>
  <bookViews>
    <workbookView xWindow="-110" yWindow="-110" windowWidth="19420" windowHeight="10420" tabRatio="1000" xr2:uid="{FF795D1E-EE8C-4E16-8629-4F458040A95C}"/>
  </bookViews>
  <sheets>
    <sheet name="File Info" sheetId="21" r:id="rId1"/>
    <sheet name="Reference and Notes &gt;&gt;" sheetId="38" r:id="rId2"/>
    <sheet name="Notes" sheetId="23" r:id="rId3"/>
    <sheet name="Reference Values" sheetId="22" r:id="rId4"/>
    <sheet name="Modified Goals" sheetId="25" r:id="rId5"/>
    <sheet name="Gas Conversion Notes" sheetId="48" r:id="rId6"/>
    <sheet name="Results &gt;&gt;" sheetId="37" r:id="rId7"/>
    <sheet name="Portfolio AAIG" sheetId="39" r:id="rId8"/>
    <sheet name="Portfolio CPAS" sheetId="10" r:id="rId9"/>
    <sheet name="Residential Program CPAS" sheetId="50" r:id="rId10"/>
    <sheet name="Business Program CPAS" sheetId="36" r:id="rId11"/>
    <sheet name="Initiative-Level Results &gt;&gt;" sheetId="24" r:id="rId12"/>
    <sheet name="RP" sheetId="53" r:id="rId13"/>
    <sheet name="IQ (Rollup)" sheetId="75" r:id="rId14"/>
    <sheet name="IQ Conv." sheetId="57" r:id="rId15"/>
    <sheet name="PH" sheetId="80" r:id="rId16"/>
    <sheet name="BM" sheetId="74" r:id="rId17"/>
    <sheet name="HVAC" sheetId="61" r:id="rId18"/>
    <sheet name="AR" sheetId="59" r:id="rId19"/>
    <sheet name="MF" sheetId="58" r:id="rId20"/>
    <sheet name="DD (Rollup)" sheetId="60" r:id="rId21"/>
    <sheet name="Standard" sheetId="63" r:id="rId22"/>
    <sheet name="Custom" sheetId="85" r:id="rId23"/>
    <sheet name="Custom Conv." sheetId="81" r:id="rId24"/>
    <sheet name="RCx" sheetId="77" r:id="rId25"/>
    <sheet name="SL" sheetId="64" r:id="rId26"/>
    <sheet name="BOC" sheetId="70" r:id="rId27"/>
    <sheet name="VO" sheetId="73" r:id="rId28"/>
    <sheet name="Additional Detail &gt;&gt;&gt;" sheetId="52" r:id="rId29"/>
    <sheet name="IQ (by Channel)" sheetId="86" r:id="rId30"/>
    <sheet name="DD (by Channel)" sheetId="88" r:id="rId31"/>
    <sheet name="Custom (Project-Level)" sheetId="78" r:id="rId32"/>
    <sheet name="RCx (Project-Level)" sheetId="83" r:id="rId33"/>
    <sheet name="Report Tables &gt;&gt;" sheetId="65" r:id="rId34"/>
    <sheet name="Portfolio" sheetId="84" r:id="rId35"/>
    <sheet name="Residential" sheetId="71" r:id="rId36"/>
    <sheet name="Business" sheetId="76" r:id="rId37"/>
  </sheets>
  <externalReferences>
    <externalReference r:id="rId38"/>
    <externalReference r:id="rId39"/>
    <externalReference r:id="rId40"/>
  </externalReferences>
  <definedNames>
    <definedName name="_____sal2" hidden="1">{"SALARIOS",#N/A,FALSE,"Hoja3";"SUELDOS EMPLEADOS",#N/A,FALSE,"Hoja4";"SUELDOS EJECUTIVOS",#N/A,FALSE,"Hoja5"}</definedName>
    <definedName name="____sal2" hidden="1">{"SALARIOS",#N/A,FALSE,"Hoja3";"SUELDOS EMPLEADOS",#N/A,FALSE,"Hoja4";"SUELDOS EJECUTIVOS",#N/A,FALSE,"Hoja5"}</definedName>
    <definedName name="___sal2" hidden="1">{"SALARIOS",#N/A,FALSE,"Hoja3";"SUELDOS EMPLEADOS",#N/A,FALSE,"Hoja4";"SUELDOS EJECUTIVOS",#N/A,FALSE,"Hoja5"}</definedName>
    <definedName name="__IntlFixup" hidden="1">TRUE</definedName>
    <definedName name="__sal2" hidden="1">{"SALARIOS",#N/A,FALSE,"Hoja3";"SUELDOS EMPLEADOS",#N/A,FALSE,"Hoja4";"SUELDOS EJECUTIVOS",#N/A,FALSE,"Hoja5"}</definedName>
    <definedName name="_1_123Graph_AEND" localSheetId="32" hidden="1">#REF!</definedName>
    <definedName name="_1_123Graph_AEND" hidden="1">#REF!</definedName>
    <definedName name="_2_123Graph_XEND" localSheetId="32" hidden="1">#REF!</definedName>
    <definedName name="_2_123Graph_XEND" hidden="1">#REF!</definedName>
    <definedName name="_Dist_Bin" hidden="1">#REF!</definedName>
    <definedName name="_Dist_Values" hidden="1">#REF!</definedName>
    <definedName name="_Fill" hidden="1">#REF!</definedName>
    <definedName name="_xlnm._FilterDatabase" localSheetId="31" hidden="1">'Custom (Project-Level)'!$A$3:$CS$163</definedName>
    <definedName name="_xlnm._FilterDatabase" localSheetId="32" hidden="1">'RCx (Project-Level)'!$A$3:$F$4</definedName>
    <definedName name="_Key1" localSheetId="31" hidden="1">#REF!</definedName>
    <definedName name="_Key1" localSheetId="23" hidden="1">#REF!</definedName>
    <definedName name="_Key1" localSheetId="32" hidden="1">#REF!</definedName>
    <definedName name="_Key1" hidden="1">#REF!</definedName>
    <definedName name="_Key2" hidden="1">#REF!</definedName>
    <definedName name="_Order1" hidden="1">255</definedName>
    <definedName name="_Order2" hidden="1">255</definedName>
    <definedName name="_Sort" localSheetId="31" hidden="1">#REF!</definedName>
    <definedName name="_Sort" localSheetId="23" hidden="1">#REF!</definedName>
    <definedName name="_Sort" localSheetId="32" hidden="1">#REF!</definedName>
    <definedName name="_Sort" hidden="1">#REF!</definedName>
    <definedName name="adsfas" hidden="1">#REF!</definedName>
    <definedName name="aesreport2"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annual_report2" hidden="1">{"ARPandL",#N/A,FALSE,"Report Annual";"ARCashflow",#N/A,FALSE,"Report Annual";"ARBalanceSheet",#N/A,FALSE,"Report Annual";"ARRatios",#N/A,FALSE,"Report Annual"}</definedName>
    <definedName name="AS2DocOpenMode" hidden="1">"AS2DocumentEdit"</definedName>
    <definedName name="calculations2"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EquipType">#REF!</definedName>
    <definedName name="finance2" hidden="1">{"Finance 1",#N/A,FALSE,"FINANCE.XLS";"Finance 2",#N/A,FALSE,"FINANCE.XLS";"Finance 3",#N/A,FALSE,"FINANCE.XLS";"Finance 4",#N/A,FALSE,"FINANCE.XLS";"Finance 5",#N/A,FALSE,"FINANCE.XLS";"Finance 6",#N/A,FALSE,"FINANCE.XLS";"Finance 7",#N/A,FALSE,"FINANCE.XLS";"Finance 8",#N/A,FALSE,"FINANCE.XLS"}</definedName>
    <definedName name="flujo2" hidden="1">{"FLUJO DE CAJA",#N/A,FALSE,"Hoja1";"ANEXOS FLUJO",#N/A,FALSE,"Hoja1"}</definedName>
    <definedName name="ganacias2" hidden="1">{"GAN.Y PERD.RESUMIDO",#N/A,FALSE,"Hoja1";"GAN.Y PERD.DETALLADO",#N/A,FALSE,"Hoja1"}</definedName>
    <definedName name="hh" hidden="1">{"Valuation",#N/A,TRUE,"Valuation Summary";"Financial Statements",#N/A,TRUE,"Results";"Results",#N/A,TRUE,"Results";"Ratios",#N/A,TRUE,"Results";"P2 Summary",#N/A,TRUE,"Results";"Historical data",#N/A,TRUE,"Historical Data";"P1 Inputs",#N/A,TRUE,"Forecast Drivers";"P2 Inputs",#N/A,TRUE,"Forecast Drivers"}</definedName>
    <definedName name="inputs" hidden="1">{"Inputs 1","Base",FALSE,"INPUTS";"Inputs 2","Base",FALSE,"INPUTS";"Inputs 3","Base",FALSE,"INPUTS";"Inputs 4","Base",FALSE,"INPUTS";"Inputs 5","Base",FALSE,"INPUTS"}</definedName>
    <definedName name="jj" hidden="1">{"Portrait",#N/A,FALSE,"BOILER";"boiler_1",#N/A,FALSE,"BOILER";"boiler_2",#N/A,FALSE,"BOILER";"boiler_3",#N/A,FALSE,"BOILER";"results",#N/A,FALSE,"BOILER"}</definedName>
    <definedName name="print99" hidden="1">{#N/A,#N/A,FALSE,"Resid CPRIV";#N/A,#N/A,FALSE,"Comer_CPRIVKsum";#N/A,#N/A,FALSE,"General (2)";#N/A,#N/A,FALSE,"Oficial";#N/A,#N/A,FALSE,"Resumen";#N/A,#N/A,FALSE,"Escenarios"}</definedName>
    <definedName name="Qty">#REF!</definedName>
    <definedName name="report99" hidden="1">{"Rep 1",#N/A,FALSE,"Reports";"Rep 2",#N/A,FALSE,"Reports";"Rep 3",#N/A,FALSE,"Reports";"Rep 4",#N/A,FALSE,"Reports"}</definedName>
    <definedName name="sadf4" localSheetId="32" hidden="1">{"Portrait",#N/A,FALSE,"BOILER";"boiler_1",#N/A,FALSE,"BOILER";"boiler_2",#N/A,FALSE,"BOILER";"boiler_3",#N/A,FALSE,"BOILER";"results",#N/A,FALSE,"BOILER"}</definedName>
    <definedName name="sadf4" hidden="1">{"Portrait",#N/A,FALSE,"BOILER";"boiler_1",#N/A,FALSE,"BOILER";"boiler_2",#N/A,FALSE,"BOILER";"boiler_3",#N/A,FALSE,"BOILER";"results",#N/A,FALSE,"BOILER"}</definedName>
    <definedName name="solver_cvg" hidden="1">0.0001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0.8</definedName>
    <definedName name="TextRefCopyRangeCount" hidden="1">5</definedName>
    <definedName name="TRM">#REF!</definedName>
    <definedName name="w" hidden="1">{"Rep 1",#N/A,FALSE,"Reports";"Rep 2",#N/A,FALSE,"Reports";"Rep 3",#N/A,FALSE,"Reports";"Rep 4",#N/A,FALSE,"Reports"}</definedName>
    <definedName name="wkjetghjkwrh" localSheetId="32" hidden="1">{"Portrait",#N/A,FALSE,"BOILER";"boiler_1",#N/A,FALSE,"BOILER";"boiler_2",#N/A,FALSE,"BOILER";"boiler_3",#N/A,FALSE,"BOILER";"results",#N/A,FALSE,"BOILER"}</definedName>
    <definedName name="wkjetghjkwrh" hidden="1">{"Portrait",#N/A,FALSE,"BOILER";"boiler_1",#N/A,FALSE,"BOILER";"boiler_2",#N/A,FALSE,"BOILER";"boiler_3",#N/A,FALSE,"BOILER";"results",#N/A,FALSE,"BOILER"}</definedName>
    <definedName name="wrn.AESreport."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wrn.Aging._.and._.Trend._.Analysis." hidden="1">{#N/A,#N/A,FALSE,"Aging Summary";#N/A,#N/A,FALSE,"Ratio Analysis";#N/A,#N/A,FALSE,"Test 120 Day Accts";#N/A,#N/A,FALSE,"Tickmarks"}</definedName>
    <definedName name="wrn.Annual._.Report." hidden="1">{"ARPandL",#N/A,FALSE,"Report Annual";"ARCashflow",#N/A,FALSE,"Report Annual";"ARBalanceSheet",#N/A,FALSE,"Report Annual";"ARRatios",#N/A,FALSE,"Report Annual"}</definedName>
    <definedName name="wrn.Calculations." hidden="1">{"Calc 1",#N/A,FALSE,"CAL";"Calc 2",#N/A,FALSE,"CAL";"Calc 3",#N/A,FALSE,"CAL";"Calc 4",#N/A,FALSE,"CAL";"Calc 5",#N/A,FALSE,"CAL";"Calc 6",#N/A,FALSE,"CAL";"Calc 7",#N/A,FALSE,"CAL";"Calc 8",#N/A,FALSE,"CAL";"Calc 9",#N/A,FALSE,"CAL";"Calc 10",#N/A,FALSE,"CAL";"Calc 11",#N/A,FALSE,"CAL";"Calc 12",#N/A,FALSE,"CAL";"Calc 13",#N/A,FALSE,"CAL";"Calc 14",#N/A,FALSE,"CAL";"Calc 15",#N/A,FALSE,"CAL";"Calc 16",#N/A,FALSE,"CAL";"Calc 17",#N/A,FALSE,"CAL";"Calc 18",#N/A,FALSE,"CAL"}</definedName>
    <definedName name="wrn.Finance." hidden="1">{"Finance 1",#N/A,FALSE,"FINANCE.XLS";"Finance 2",#N/A,FALSE,"FINANCE.XLS";"Finance 3",#N/A,FALSE,"FINANCE.XLS";"Finance 4",#N/A,FALSE,"FINANCE.XLS";"Finance 5",#N/A,FALSE,"FINANCE.XLS";"Finance 6",#N/A,FALSE,"FINANCE.XLS";"Finance 7",#N/A,FALSE,"FINANCE.XLS";"Finance 8",#N/A,FALSE,"FINANCE.XLS"}</definedName>
    <definedName name="wrn.FLUJO._.CAJA." hidden="1">{"FLUJO DE CAJA",#N/A,FALSE,"Hoja1";"ANEXOS FLUJO",#N/A,FALSE,"Hoja1"}</definedName>
    <definedName name="wrn.GANANCIAS._.Y._.PERDIDAS." hidden="1">{"GAN.Y PERD.RESUMIDO",#N/A,FALSE,"Hoja1";"GAN.Y PERD.DETALLADO",#N/A,FALSE,"Hoja1"}</definedName>
    <definedName name="wrn.Hardcopy." localSheetId="32" hidden="1">{"Portrait",#N/A,FALSE,"BOILER";"boiler_1",#N/A,FALSE,"BOILER";"boiler_2",#N/A,FALSE,"BOILER";"boiler_3",#N/A,FALSE,"BOILER";"results",#N/A,FALSE,"BOILER"}</definedName>
    <definedName name="wrn.Hardcopy." hidden="1">{"Portrait",#N/A,FALSE,"BOILER";"boiler_1",#N/A,FALSE,"BOILER";"boiler_2",#N/A,FALSE,"BOILER";"boiler_3",#N/A,FALSE,"BOILER";"results",#N/A,FALSE,"BOILER"}</definedName>
    <definedName name="wrn.Inputs." hidden="1">{"Inputs 1","Base",FALSE,"INPUTS";"Inputs 2","Base",FALSE,"INPUTS";"Inputs 3","Base",FALSE,"INPUTS";"Inputs 4","Base",FALSE,"INPUTS";"Inputs 5","Base",FALSE,"INPUTS"}</definedName>
    <definedName name="wrn.Pricing._.Case." hidden="1">{#N/A,#N/A,TRUE,"RESULTS";#N/A,#N/A,TRUE,"REV REQUIRE";#N/A,#N/A,TRUE,"RATEBASE";#N/A,#N/A,TRUE,"LEVELIZED"}</definedName>
    <definedName name="wrn.pricing2._.case." hidden="1">{#N/A,#N/A,TRUE,"RESULTS";#N/A,#N/A,TRUE,"REV REQUIRE";#N/A,#N/A,TRUE,"RATEBASE";#N/A,#N/A,TRUE,"LEVELIZED"}</definedName>
    <definedName name="wrn.print." hidden="1">{#N/A,#N/A,FALSE,"Resid CPRIV";#N/A,#N/A,FALSE,"Comer_CPRIVKsum";#N/A,#N/A,FALSE,"General (2)";#N/A,#N/A,FALSE,"Oficial";#N/A,#N/A,FALSE,"Resumen";#N/A,#N/A,FALSE,"Escenarios"}</definedName>
    <definedName name="wrn.Print._.All._.A4." hidden="1">{"Valuation",#N/A,TRUE,"Valuation Summary";"Financial Statements",#N/A,TRUE,"Results";"Results",#N/A,TRUE,"Results";"Ratios",#N/A,TRUE,"Results";"P2 Summary",#N/A,TRUE,"Results";"Historical data",#N/A,TRUE,"Historical Data";"P1 Inputs",#N/A,TRUE,"Forecast Drivers";"P2 Inputs",#N/A,TRUE,"Forecast Drivers"}</definedName>
    <definedName name="wrn.Print._.All._.Letter." hidden="1">{"Valuation - Letter",#N/A,TRUE,"Valuation Summary";"Financial Statements - Letter",#N/A,TRUE,"Results";"Results - Letter",#N/A,TRUE,"Results";"Ratios - Letter",#N/A,TRUE,"Results";"P2 Summary - Letter",#N/A,TRUE,"Results";"Historical Data - Letter",#N/A,TRUE,"Historical Data";"P1 Inputs - Letter",#N/A,TRUE,"Forecast Drivers";"P2 Inputs - Letter",#N/A,TRUE,"Forecast Drivers"}</definedName>
    <definedName name="wrn.Print._.Results._.A4." hidden="1">{"Valuation",#N/A,TRUE,"Valuation Summary";"Financial Statements",#N/A,TRUE,"Results";"Results",#N/A,TRUE,"Results";"Ratios",#N/A,TRUE,"Results";"P2 Summary",#N/A,TRUE,"Results"}</definedName>
    <definedName name="wrn.Print._.Results._.Letter." hidden="1">{"Valuation - Letter",#N/A,TRUE,"Valuation Summary";"Financial Statements - Letter",#N/A,TRUE,"Results";"Results - Letter",#N/A,TRUE,"Results";"Ratios - Letter",#N/A,TRUE,"Results";"P2 Summary - Letter",#N/A,TRUE,"Results"}</definedName>
    <definedName name="wrn.Report." hidden="1">{"Rep 1",#N/A,FALSE,"Reports";"Rep 2",#N/A,FALSE,"Reports";"Rep 3",#N/A,FALSE,"Reports";"Rep 4",#N/A,FALSE,"Reports"}</definedName>
    <definedName name="wrn.SALARIOS._.PRESUPUESTO." hidden="1">{"SALARIOS",#N/A,FALSE,"Hoja3";"SUELDOS EMPLEADOS",#N/A,FALSE,"Hoja4";"SUELDOS EJECUTIVOS",#N/A,FALSE,"Hoja5"}</definedName>
    <definedName name="wrn.Summary." hidden="1">{"View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 hidden="1">#REF!</definedName>
    <definedName name="XRefCopy1Row" hidden="1">#REF!</definedName>
    <definedName name="XRefCopy2" hidden="1">#REF!</definedName>
    <definedName name="XRefCopy2Row" hidden="1">[1]XREF!#REF!</definedName>
    <definedName name="XRefCopy3" hidden="1">#REF!</definedName>
    <definedName name="XRefCopy3Row" hidden="1">[1]XREF!#REF!</definedName>
    <definedName name="XRefCopy4Row" hidden="1">#REF!</definedName>
    <definedName name="XRefCopy5" hidden="1">'[2]$ 01Final'!#REF!</definedName>
    <definedName name="XRefCopy5Row" hidden="1">#REF!</definedName>
    <definedName name="XRefCopyRangeCount" hidden="1">5</definedName>
    <definedName name="XRefPaste1" hidden="1">#REF!</definedName>
    <definedName name="XRefPaste1Row" hidden="1">#REF!</definedName>
    <definedName name="XRefPasteRangeCount" hidden="1">1</definedName>
    <definedName name="xx" hidden="1">{#N/A,#N/A,FALSE,"Aging Summary";#N/A,#N/A,FALSE,"Ratio Analysis";#N/A,#N/A,FALSE,"Test 120 Day Accts";#N/A,#N/A,FALSE,"Tickmarks"}</definedName>
    <definedName name="xxxx" hidden="1">{#N/A,#N/A,FALSE,"Table of content";#N/A,#N/A,FALSE,"Assumptions";#N/A,#N/A,FALSE,"Economy";#N/A,#N/A,FALSE,"Revenue Detail";#N/A,#N/A,FALSE,"Energy fee";#N/A,#N/A,FALSE,"Capacity fee";#N/A,#N/A,FALSE,"Production Income";#N/A,#N/A,FALSE,"Fuel Costs";#N/A,#N/A,FALSE,"O&amp;M Cost";#N/A,#N/A,FALSE,"Profit Loss";#N/A,#N/A,FALSE,"Financing";#N/A,#N/A,FALSE,"Cash Flow";#N/A,#N/A,FALSE,"Sources&amp;Uses";#N/A,#N/A,FALSE,"Balance";#N/A,#N/A,FALSE,"Investment";#N/A,#N/A,FALSE,"Investment Cost";#N/A,#N/A,FALSE,"Investment Financing";#N/A,#N/A,FALSE,"Assets";#N/A,#N/A,FALSE,"IRR"}</definedName>
    <definedName name="z" localSheetId="32" hidden="1">{"Portrait",#N/A,FALSE,"BOILER";"boiler_1",#N/A,FALSE,"BOILER";"boiler_2",#N/A,FALSE,"BOILER";"boiler_3",#N/A,FALSE,"BOILER";"results",#N/A,FALSE,"BOILER"}</definedName>
    <definedName name="z" hidden="1">{"Portrait",#N/A,FALSE,"BOILER";"boiler_1",#N/A,FALSE,"BOILER";"boiler_2",#N/A,FALSE,"BOILER";"boiler_3",#N/A,FALSE,"BOILER";"results",#N/A,FALSE,"BOILER"}</definedName>
    <definedName name="Z_0B113C9C_A1A9_11D3_A311_0008C739212F_.wvu.PrintArea" hidden="1">#REF!</definedName>
    <definedName name="Z_1C03E4A5_0E99_11D5_896C_00008646D7BA_.wvu.Rows" hidden="1">[3]Debt!#REF!</definedName>
    <definedName name="Z_74BB7D31_A24A_11D3_95F1_000000000000_.wvu.PrintArea"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R164" i="78" l="1"/>
  <c r="D24" i="36" l="1"/>
  <c r="D11" i="36"/>
  <c r="D14" i="81" l="1"/>
  <c r="B17" i="81"/>
  <c r="S16" i="81"/>
  <c r="F13" i="81"/>
  <c r="G13" i="81"/>
  <c r="H13" i="81"/>
  <c r="I13" i="81"/>
  <c r="J13" i="81"/>
  <c r="K13" i="81"/>
  <c r="L13" i="81"/>
  <c r="M13" i="81"/>
  <c r="N13" i="81"/>
  <c r="O13" i="81"/>
  <c r="P13" i="81"/>
  <c r="Q13" i="81"/>
  <c r="R13" i="81"/>
  <c r="F14" i="81"/>
  <c r="G14" i="81"/>
  <c r="H14" i="81"/>
  <c r="I14" i="81"/>
  <c r="J14" i="81"/>
  <c r="K14" i="81"/>
  <c r="L14" i="81"/>
  <c r="M14" i="81"/>
  <c r="N14" i="81"/>
  <c r="O14" i="81"/>
  <c r="P14" i="81"/>
  <c r="Q14" i="81"/>
  <c r="R14" i="81"/>
  <c r="F15" i="81"/>
  <c r="G15" i="81"/>
  <c r="H15" i="81"/>
  <c r="I15" i="81"/>
  <c r="J15" i="81"/>
  <c r="K15" i="81"/>
  <c r="L15" i="81"/>
  <c r="M15" i="81"/>
  <c r="N15" i="81"/>
  <c r="O15" i="81"/>
  <c r="P15" i="81"/>
  <c r="Q15" i="81"/>
  <c r="R15" i="81"/>
  <c r="F16" i="81"/>
  <c r="G16" i="81"/>
  <c r="H16" i="81"/>
  <c r="I16" i="81"/>
  <c r="J16" i="81"/>
  <c r="K16" i="81"/>
  <c r="L16" i="81"/>
  <c r="M16" i="81"/>
  <c r="N16" i="81"/>
  <c r="O16" i="81"/>
  <c r="P16" i="81"/>
  <c r="Q16" i="81"/>
  <c r="R16" i="81"/>
  <c r="E14" i="81"/>
  <c r="E15" i="81"/>
  <c r="E16" i="81"/>
  <c r="E13" i="81"/>
  <c r="F12" i="81"/>
  <c r="G12" i="81"/>
  <c r="H12" i="81"/>
  <c r="I12" i="81"/>
  <c r="J12" i="81"/>
  <c r="K12" i="81"/>
  <c r="L12" i="81"/>
  <c r="M12" i="81"/>
  <c r="N12" i="81"/>
  <c r="O12" i="81"/>
  <c r="P12" i="81"/>
  <c r="Q12" i="81"/>
  <c r="R12" i="81"/>
  <c r="S12" i="81"/>
  <c r="E12" i="81"/>
  <c r="B13" i="81"/>
  <c r="C13" i="81"/>
  <c r="D13" i="81"/>
  <c r="C14" i="81"/>
  <c r="A13" i="81"/>
  <c r="B6" i="36"/>
  <c r="J189" i="78"/>
  <c r="K189" i="78"/>
  <c r="L189" i="78"/>
  <c r="M189" i="78"/>
  <c r="N189" i="78"/>
  <c r="O189" i="78"/>
  <c r="P189" i="78"/>
  <c r="Q189" i="78"/>
  <c r="R189" i="78"/>
  <c r="S189" i="78"/>
  <c r="T189" i="78"/>
  <c r="U189" i="78"/>
  <c r="V189" i="78"/>
  <c r="W189" i="78"/>
  <c r="X189" i="78"/>
  <c r="Y189" i="78"/>
  <c r="Z189" i="78"/>
  <c r="AA189" i="78"/>
  <c r="AB189" i="78"/>
  <c r="AC189" i="78"/>
  <c r="AD189" i="78"/>
  <c r="AE189" i="78"/>
  <c r="AF189" i="78"/>
  <c r="AG189" i="78"/>
  <c r="AH189" i="78"/>
  <c r="AI189" i="78"/>
  <c r="AJ189" i="78"/>
  <c r="X171" i="78"/>
  <c r="Y171" i="78"/>
  <c r="Z171" i="78"/>
  <c r="AA171" i="78"/>
  <c r="AB171" i="78"/>
  <c r="AC171" i="78"/>
  <c r="AD171" i="78"/>
  <c r="X172" i="78"/>
  <c r="Y172" i="78"/>
  <c r="Z172" i="78"/>
  <c r="AA172" i="78"/>
  <c r="AB172" i="78"/>
  <c r="AC172" i="78"/>
  <c r="AD172" i="78"/>
  <c r="X173" i="78"/>
  <c r="Y173" i="78"/>
  <c r="Z173" i="78"/>
  <c r="AA173" i="78"/>
  <c r="AB173" i="78"/>
  <c r="AC173" i="78"/>
  <c r="AD173" i="78"/>
  <c r="V174" i="78"/>
  <c r="W174" i="78"/>
  <c r="X174" i="78"/>
  <c r="Y174" i="78"/>
  <c r="Z174" i="78"/>
  <c r="AA174" i="78"/>
  <c r="AB174" i="78"/>
  <c r="AC174" i="78"/>
  <c r="AD174" i="78"/>
  <c r="X175" i="78"/>
  <c r="Y175" i="78"/>
  <c r="Z175" i="78"/>
  <c r="AA175" i="78"/>
  <c r="AB175" i="78"/>
  <c r="AC175" i="78"/>
  <c r="AD175" i="78"/>
  <c r="AE171" i="78"/>
  <c r="AF171" i="78"/>
  <c r="AG171" i="78"/>
  <c r="AH171" i="78"/>
  <c r="AI171" i="78"/>
  <c r="E172" i="78"/>
  <c r="E173" i="78"/>
  <c r="E174" i="78"/>
  <c r="E175" i="78"/>
  <c r="E171" i="78"/>
  <c r="D176" i="78"/>
  <c r="G172" i="78" l="1"/>
  <c r="G173" i="78"/>
  <c r="G174" i="78"/>
  <c r="G175" i="78"/>
  <c r="G171" i="78"/>
  <c r="G176" i="78" l="1"/>
  <c r="E188" i="78" s="1"/>
  <c r="L171" i="78"/>
  <c r="T171" i="78"/>
  <c r="I171" i="78"/>
  <c r="M171" i="78"/>
  <c r="U171" i="78"/>
  <c r="N171" i="78"/>
  <c r="V171" i="78"/>
  <c r="W171" i="78" s="1"/>
  <c r="O171" i="78"/>
  <c r="P171" i="78"/>
  <c r="Q171" i="78"/>
  <c r="J171" i="78"/>
  <c r="R171" i="78"/>
  <c r="K171" i="78"/>
  <c r="S171" i="78"/>
  <c r="P175" i="78"/>
  <c r="Q175" i="78"/>
  <c r="R175" i="78"/>
  <c r="I175" i="78"/>
  <c r="T175" i="78"/>
  <c r="J175" i="78"/>
  <c r="L175" i="78"/>
  <c r="U175" i="78"/>
  <c r="K175" i="78"/>
  <c r="S175" i="78"/>
  <c r="M175" i="78"/>
  <c r="N175" i="78"/>
  <c r="V175" i="78"/>
  <c r="W175" i="78" s="1"/>
  <c r="O175" i="78"/>
  <c r="M174" i="78"/>
  <c r="R174" i="78"/>
  <c r="N174" i="78"/>
  <c r="I174" i="78"/>
  <c r="Q174" i="78"/>
  <c r="J174" i="78"/>
  <c r="O174" i="78"/>
  <c r="P174" i="78"/>
  <c r="K174" i="78"/>
  <c r="S174" i="78"/>
  <c r="L174" i="78"/>
  <c r="T174" i="78"/>
  <c r="U174" i="78" s="1"/>
  <c r="J173" i="78"/>
  <c r="R173" i="78"/>
  <c r="K173" i="78"/>
  <c r="S173" i="78"/>
  <c r="L173" i="78"/>
  <c r="T173" i="78"/>
  <c r="M173" i="78"/>
  <c r="U173" i="78"/>
  <c r="N173" i="78"/>
  <c r="V173" i="78"/>
  <c r="W173" i="78" s="1"/>
  <c r="O173" i="78"/>
  <c r="P173" i="78"/>
  <c r="Q173" i="78"/>
  <c r="I173" i="78"/>
  <c r="O172" i="78"/>
  <c r="P172" i="78"/>
  <c r="Q172" i="78"/>
  <c r="T172" i="78"/>
  <c r="J172" i="78"/>
  <c r="R172" i="78"/>
  <c r="K172" i="78"/>
  <c r="S172" i="78"/>
  <c r="L172" i="78"/>
  <c r="M172" i="78"/>
  <c r="U172" i="78"/>
  <c r="N172" i="78"/>
  <c r="V172" i="78"/>
  <c r="W172" i="78" s="1"/>
  <c r="I172" i="78"/>
  <c r="AJ171" i="78"/>
  <c r="AE172" i="78"/>
  <c r="AF172" i="78"/>
  <c r="AG172" i="78"/>
  <c r="AH172" i="78"/>
  <c r="AI172" i="78"/>
  <c r="AJ172" i="78"/>
  <c r="AE173" i="78"/>
  <c r="AF173" i="78"/>
  <c r="AG173" i="78"/>
  <c r="AH173" i="78"/>
  <c r="AI173" i="78"/>
  <c r="AJ173" i="78"/>
  <c r="AE174" i="78"/>
  <c r="AF174" i="78"/>
  <c r="AG174" i="78"/>
  <c r="AH174" i="78"/>
  <c r="AI174" i="78"/>
  <c r="AJ174" i="78"/>
  <c r="AE175" i="78"/>
  <c r="AF175" i="78"/>
  <c r="AG175" i="78"/>
  <c r="AH175" i="78"/>
  <c r="AI175" i="78"/>
  <c r="AJ175" i="78"/>
  <c r="D34" i="22" l="1"/>
  <c r="F28" i="84"/>
  <c r="F29" i="84"/>
  <c r="A20" i="84"/>
  <c r="A21" i="84"/>
  <c r="A22" i="84"/>
  <c r="A23" i="84"/>
  <c r="A24" i="84"/>
  <c r="A25" i="84"/>
  <c r="A26" i="84"/>
  <c r="D12" i="63" l="1"/>
  <c r="C15" i="63"/>
  <c r="C16" i="63"/>
  <c r="D16" i="63"/>
  <c r="F16" i="63"/>
  <c r="G16" i="63"/>
  <c r="H16" i="63"/>
  <c r="I16" i="63"/>
  <c r="J16" i="63"/>
  <c r="K16" i="63"/>
  <c r="L16" i="63"/>
  <c r="M16" i="63"/>
  <c r="N16" i="63"/>
  <c r="O16" i="63"/>
  <c r="P16" i="63"/>
  <c r="Q16" i="63"/>
  <c r="R16" i="63"/>
  <c r="S16" i="63"/>
  <c r="G17" i="63"/>
  <c r="H17" i="63"/>
  <c r="I17" i="63"/>
  <c r="J17" i="63"/>
  <c r="K17" i="63"/>
  <c r="L17" i="63"/>
  <c r="M17" i="63"/>
  <c r="N17" i="63"/>
  <c r="O17" i="63"/>
  <c r="P17" i="63"/>
  <c r="Q17" i="63"/>
  <c r="R17" i="63"/>
  <c r="S17" i="63"/>
  <c r="G18" i="63"/>
  <c r="H18" i="63"/>
  <c r="I18" i="63"/>
  <c r="J18" i="63"/>
  <c r="K18" i="63"/>
  <c r="L18" i="63"/>
  <c r="M18" i="63"/>
  <c r="N18" i="63"/>
  <c r="O18" i="63"/>
  <c r="P18" i="63"/>
  <c r="Q18" i="63"/>
  <c r="R18" i="63"/>
  <c r="S18" i="63"/>
  <c r="B19" i="63"/>
  <c r="A23" i="63"/>
  <c r="B23" i="63"/>
  <c r="C23" i="63"/>
  <c r="D23" i="63"/>
  <c r="E23" i="63"/>
  <c r="F23" i="63"/>
  <c r="G23" i="63"/>
  <c r="H23" i="63"/>
  <c r="I23" i="63"/>
  <c r="J23" i="63"/>
  <c r="K23" i="63"/>
  <c r="L23" i="63"/>
  <c r="M23" i="63"/>
  <c r="N23" i="63"/>
  <c r="O23" i="63"/>
  <c r="P23" i="63"/>
  <c r="Q23" i="63"/>
  <c r="R23" i="63"/>
  <c r="S23" i="63"/>
  <c r="A24" i="63"/>
  <c r="B24" i="63"/>
  <c r="C24" i="63"/>
  <c r="D24" i="63"/>
  <c r="E24" i="63"/>
  <c r="F24" i="63"/>
  <c r="G24" i="63"/>
  <c r="H24" i="63"/>
  <c r="I24" i="63"/>
  <c r="J24" i="63"/>
  <c r="K24" i="63"/>
  <c r="L24" i="63"/>
  <c r="M24" i="63"/>
  <c r="N24" i="63"/>
  <c r="O24" i="63"/>
  <c r="P24" i="63"/>
  <c r="Q24" i="63"/>
  <c r="R24" i="63"/>
  <c r="S24" i="63"/>
  <c r="A25" i="63"/>
  <c r="B25" i="63"/>
  <c r="C25" i="63"/>
  <c r="D25" i="63"/>
  <c r="E25" i="63"/>
  <c r="F25" i="63"/>
  <c r="G25" i="63"/>
  <c r="H25" i="63"/>
  <c r="I25" i="63"/>
  <c r="J25" i="63"/>
  <c r="K25" i="63"/>
  <c r="L25" i="63"/>
  <c r="M25" i="63"/>
  <c r="N25" i="63"/>
  <c r="O25" i="63"/>
  <c r="P25" i="63"/>
  <c r="Q25" i="63"/>
  <c r="R25" i="63"/>
  <c r="S25" i="63"/>
  <c r="A26" i="63"/>
  <c r="B26" i="63"/>
  <c r="C26" i="63"/>
  <c r="D26" i="63"/>
  <c r="E26" i="63"/>
  <c r="F26" i="63"/>
  <c r="G26" i="63"/>
  <c r="H26" i="63"/>
  <c r="I26" i="63"/>
  <c r="J26" i="63"/>
  <c r="K26" i="63"/>
  <c r="L26" i="63"/>
  <c r="M26" i="63"/>
  <c r="N26" i="63"/>
  <c r="O26" i="63"/>
  <c r="P26" i="63"/>
  <c r="Q26" i="63"/>
  <c r="R26" i="63"/>
  <c r="S26" i="63"/>
  <c r="A27" i="63"/>
  <c r="B27" i="63"/>
  <c r="C27" i="63"/>
  <c r="D27" i="63"/>
  <c r="E27" i="63"/>
  <c r="F27" i="63"/>
  <c r="G27" i="63"/>
  <c r="H27" i="63"/>
  <c r="I27" i="63"/>
  <c r="J27" i="63"/>
  <c r="K27" i="63"/>
  <c r="L27" i="63"/>
  <c r="M27" i="63"/>
  <c r="N27" i="63"/>
  <c r="O27" i="63"/>
  <c r="P27" i="63"/>
  <c r="Q27" i="63"/>
  <c r="R27" i="63"/>
  <c r="S27" i="63"/>
  <c r="A28" i="63"/>
  <c r="B28" i="63"/>
  <c r="C28" i="63"/>
  <c r="D28" i="63"/>
  <c r="E28" i="63"/>
  <c r="F28" i="63"/>
  <c r="G28" i="63"/>
  <c r="H28" i="63"/>
  <c r="I28" i="63"/>
  <c r="J28" i="63"/>
  <c r="K28" i="63"/>
  <c r="L28" i="63"/>
  <c r="M28" i="63"/>
  <c r="N28" i="63"/>
  <c r="O28" i="63"/>
  <c r="P28" i="63"/>
  <c r="Q28" i="63"/>
  <c r="R28" i="63"/>
  <c r="S28" i="63"/>
  <c r="A29" i="63"/>
  <c r="B29" i="63"/>
  <c r="C29" i="63"/>
  <c r="D29" i="63"/>
  <c r="E29" i="63"/>
  <c r="F29" i="63"/>
  <c r="G29" i="63"/>
  <c r="H29" i="63"/>
  <c r="I29" i="63"/>
  <c r="J29" i="63"/>
  <c r="K29" i="63"/>
  <c r="L29" i="63"/>
  <c r="M29" i="63"/>
  <c r="N29" i="63"/>
  <c r="O29" i="63"/>
  <c r="P29" i="63"/>
  <c r="Q29" i="63"/>
  <c r="R29" i="63"/>
  <c r="S29" i="63"/>
  <c r="A30" i="63"/>
  <c r="B30" i="63"/>
  <c r="C30" i="63"/>
  <c r="D30" i="63"/>
  <c r="E30" i="63"/>
  <c r="F30" i="63"/>
  <c r="G30" i="63"/>
  <c r="H30" i="63"/>
  <c r="I30" i="63"/>
  <c r="J30" i="63"/>
  <c r="K30" i="63"/>
  <c r="L30" i="63"/>
  <c r="M30" i="63"/>
  <c r="N30" i="63"/>
  <c r="O30" i="63"/>
  <c r="P30" i="63"/>
  <c r="Q30" i="63"/>
  <c r="R30" i="63"/>
  <c r="S30" i="63"/>
  <c r="A31" i="63"/>
  <c r="B31" i="63"/>
  <c r="C31" i="63"/>
  <c r="D31" i="63"/>
  <c r="E31" i="63"/>
  <c r="F31" i="63"/>
  <c r="G31" i="63"/>
  <c r="H31" i="63"/>
  <c r="I31" i="63"/>
  <c r="J31" i="63"/>
  <c r="K31" i="63"/>
  <c r="L31" i="63"/>
  <c r="M31" i="63"/>
  <c r="N31" i="63"/>
  <c r="O31" i="63"/>
  <c r="P31" i="63"/>
  <c r="Q31" i="63"/>
  <c r="R31" i="63"/>
  <c r="S31" i="63"/>
  <c r="A32" i="63"/>
  <c r="B32" i="63"/>
  <c r="C32" i="63"/>
  <c r="D32" i="63"/>
  <c r="E32" i="63"/>
  <c r="F32" i="63"/>
  <c r="G32" i="63"/>
  <c r="H32" i="63"/>
  <c r="I32" i="63"/>
  <c r="J32" i="63"/>
  <c r="K32" i="63"/>
  <c r="L32" i="63"/>
  <c r="M32" i="63"/>
  <c r="N32" i="63"/>
  <c r="O32" i="63"/>
  <c r="P32" i="63"/>
  <c r="Q32" i="63"/>
  <c r="R32" i="63"/>
  <c r="S32" i="63"/>
  <c r="C33" i="63"/>
  <c r="D33" i="63"/>
  <c r="E33" i="63"/>
  <c r="F33" i="63"/>
  <c r="G33" i="63"/>
  <c r="H33" i="63"/>
  <c r="I33" i="63"/>
  <c r="J33" i="63"/>
  <c r="K33" i="63"/>
  <c r="L33" i="63"/>
  <c r="M33" i="63"/>
  <c r="N33" i="63"/>
  <c r="O33" i="63"/>
  <c r="P33" i="63"/>
  <c r="Q33" i="63"/>
  <c r="R33" i="63"/>
  <c r="S33" i="63"/>
  <c r="E34" i="63"/>
  <c r="F34" i="63"/>
  <c r="G34" i="63"/>
  <c r="H34" i="63"/>
  <c r="I34" i="63"/>
  <c r="J34" i="63"/>
  <c r="K34" i="63"/>
  <c r="L34" i="63"/>
  <c r="M34" i="63"/>
  <c r="N34" i="63"/>
  <c r="O34" i="63"/>
  <c r="P34" i="63"/>
  <c r="Q34" i="63"/>
  <c r="R34" i="63"/>
  <c r="S34" i="63"/>
  <c r="E35" i="63"/>
  <c r="F35" i="63"/>
  <c r="G35" i="63"/>
  <c r="H35" i="63"/>
  <c r="I35" i="63"/>
  <c r="J35" i="63"/>
  <c r="K35" i="63"/>
  <c r="L35" i="63"/>
  <c r="M35" i="63"/>
  <c r="N35" i="63"/>
  <c r="O35" i="63"/>
  <c r="P35" i="63"/>
  <c r="Q35" i="63"/>
  <c r="R35" i="63"/>
  <c r="S35" i="63"/>
  <c r="B36" i="63"/>
  <c r="CO160" i="78" l="1"/>
  <c r="CN160" i="78"/>
  <c r="CG160" i="78"/>
  <c r="BO160" i="78"/>
  <c r="BN160" i="78"/>
  <c r="BG160" i="78"/>
  <c r="BF160" i="78"/>
  <c r="AY160" i="78"/>
  <c r="AX160" i="78"/>
  <c r="AQ160" i="78"/>
  <c r="AP160" i="78"/>
  <c r="AG160" i="78"/>
  <c r="AF160" i="78"/>
  <c r="Y160" i="78"/>
  <c r="X160" i="78"/>
  <c r="Q160" i="78"/>
  <c r="P160" i="78"/>
  <c r="I160" i="78"/>
  <c r="CM160" i="78"/>
  <c r="BI159" i="78"/>
  <c r="BB159" i="78"/>
  <c r="CO158" i="78"/>
  <c r="CM158" i="78"/>
  <c r="CL158" i="78"/>
  <c r="CG158" i="78"/>
  <c r="CE158" i="78"/>
  <c r="CD158" i="78"/>
  <c r="BY158" i="78"/>
  <c r="BW158" i="78"/>
  <c r="BV158" i="78"/>
  <c r="BO158" i="78"/>
  <c r="BM158" i="78"/>
  <c r="BL158" i="78"/>
  <c r="BG158" i="78"/>
  <c r="BE158" i="78"/>
  <c r="BD158" i="78"/>
  <c r="AH158" i="78"/>
  <c r="AG158" i="78"/>
  <c r="AE158" i="78"/>
  <c r="AD158" i="78"/>
  <c r="Z158" i="78"/>
  <c r="Y158" i="78"/>
  <c r="W158" i="78"/>
  <c r="V158" i="78"/>
  <c r="N158" i="78"/>
  <c r="I158" i="78"/>
  <c r="AV158" i="78"/>
  <c r="O158" i="78"/>
  <c r="CS158" i="78"/>
  <c r="CR157" i="78"/>
  <c r="CP157" i="78"/>
  <c r="CO157" i="78"/>
  <c r="CH157" i="78"/>
  <c r="BY157" i="78"/>
  <c r="BT157" i="78"/>
  <c r="BR157" i="78"/>
  <c r="BJ157" i="78"/>
  <c r="AZ157" i="78"/>
  <c r="AY157" i="78"/>
  <c r="AT157" i="78"/>
  <c r="AQ157" i="78"/>
  <c r="AB157" i="78"/>
  <c r="Z157" i="78"/>
  <c r="Y157" i="78"/>
  <c r="R157" i="78"/>
  <c r="I157" i="78"/>
  <c r="CB157" i="78"/>
  <c r="CK156" i="78"/>
  <c r="BN156" i="78"/>
  <c r="AP156" i="78"/>
  <c r="AO156" i="78"/>
  <c r="Q156" i="78"/>
  <c r="CO156" i="78"/>
  <c r="CP155" i="78"/>
  <c r="CO155" i="78"/>
  <c r="CN155" i="78"/>
  <c r="CL155" i="78"/>
  <c r="CG155" i="78"/>
  <c r="CE155" i="78"/>
  <c r="CB155" i="78"/>
  <c r="BW155" i="78"/>
  <c r="BV155" i="78"/>
  <c r="BM155" i="78"/>
  <c r="BL155" i="78"/>
  <c r="BJ155" i="78"/>
  <c r="BH155" i="78"/>
  <c r="BD155" i="78"/>
  <c r="AI155" i="78"/>
  <c r="AH155" i="78"/>
  <c r="AG155" i="78"/>
  <c r="AE155" i="78"/>
  <c r="Z155" i="78"/>
  <c r="Y155" i="78"/>
  <c r="X155" i="78"/>
  <c r="V155" i="78"/>
  <c r="Q155" i="78"/>
  <c r="P155" i="78"/>
  <c r="O155" i="78"/>
  <c r="M155" i="78"/>
  <c r="I155" i="78"/>
  <c r="BX155" i="78"/>
  <c r="AP155" i="78"/>
  <c r="CR155" i="78"/>
  <c r="BN154" i="78"/>
  <c r="AJ154" i="78"/>
  <c r="CS153" i="78"/>
  <c r="CQ153" i="78"/>
  <c r="CP153" i="78"/>
  <c r="CO153" i="78"/>
  <c r="CM153" i="78"/>
  <c r="CL153" i="78"/>
  <c r="CK153" i="78"/>
  <c r="CI153" i="78"/>
  <c r="CH153" i="78"/>
  <c r="CG153" i="78"/>
  <c r="CE153" i="78"/>
  <c r="CD153" i="78"/>
  <c r="CC153" i="78"/>
  <c r="CA153" i="78"/>
  <c r="BZ153" i="78"/>
  <c r="BY153" i="78"/>
  <c r="BW153" i="78"/>
  <c r="BV153" i="78"/>
  <c r="BU153" i="78"/>
  <c r="BS153" i="78"/>
  <c r="BR153" i="78"/>
  <c r="BO153" i="78"/>
  <c r="BM153" i="78"/>
  <c r="BL153" i="78"/>
  <c r="BK153" i="78"/>
  <c r="BI153" i="78"/>
  <c r="BH153" i="78"/>
  <c r="BG153" i="78"/>
  <c r="BE153" i="78"/>
  <c r="BD153" i="78"/>
  <c r="BC153" i="78"/>
  <c r="AI153" i="78"/>
  <c r="AH153" i="78"/>
  <c r="AG153" i="78"/>
  <c r="AE153" i="78"/>
  <c r="AD153" i="78"/>
  <c r="AC153" i="78"/>
  <c r="AA153" i="78"/>
  <c r="Z153" i="78"/>
  <c r="Y153" i="78"/>
  <c r="W153" i="78"/>
  <c r="S153" i="78"/>
  <c r="J153" i="78"/>
  <c r="CR153" i="78"/>
  <c r="CS152" i="78"/>
  <c r="CP152" i="78"/>
  <c r="CO152" i="78"/>
  <c r="CN152" i="78"/>
  <c r="CL152" i="78"/>
  <c r="CK152" i="78"/>
  <c r="CH152" i="78"/>
  <c r="CG152" i="78"/>
  <c r="CF152" i="78"/>
  <c r="CD152" i="78"/>
  <c r="BZ152" i="78"/>
  <c r="BY152" i="78"/>
  <c r="BU152" i="78"/>
  <c r="BR152" i="78"/>
  <c r="BO152" i="78"/>
  <c r="BN152" i="78"/>
  <c r="BL152" i="78"/>
  <c r="BK152" i="78"/>
  <c r="BH152" i="78"/>
  <c r="BG152" i="78"/>
  <c r="BF152" i="78"/>
  <c r="BD152" i="78"/>
  <c r="BC152" i="78"/>
  <c r="AZ152" i="78"/>
  <c r="AY152" i="78"/>
  <c r="AX152" i="78"/>
  <c r="AV152" i="78"/>
  <c r="AU152" i="78"/>
  <c r="AR152" i="78"/>
  <c r="AQ152" i="78"/>
  <c r="AP152" i="78"/>
  <c r="AN152" i="78"/>
  <c r="AH152" i="78"/>
  <c r="AG152" i="78"/>
  <c r="AF152" i="78"/>
  <c r="AD152" i="78"/>
  <c r="AC152" i="78"/>
  <c r="Z152" i="78"/>
  <c r="Y152" i="78"/>
  <c r="X152" i="78"/>
  <c r="V152" i="78"/>
  <c r="P152" i="78"/>
  <c r="J152" i="78"/>
  <c r="I152" i="78"/>
  <c r="CC152" i="78"/>
  <c r="Q152" i="78"/>
  <c r="CM152" i="78"/>
  <c r="CR151" i="78"/>
  <c r="CG151" i="78"/>
  <c r="BF151" i="78"/>
  <c r="AU151" i="78"/>
  <c r="X151" i="78"/>
  <c r="P151" i="78"/>
  <c r="CR150" i="78"/>
  <c r="CP150" i="78"/>
  <c r="CJ150" i="78"/>
  <c r="CH150" i="78"/>
  <c r="CD150" i="78"/>
  <c r="CB150" i="78"/>
  <c r="BW150" i="78"/>
  <c r="BS150" i="78"/>
  <c r="BM150" i="78"/>
  <c r="BL150" i="78"/>
  <c r="BF150" i="78"/>
  <c r="BB150" i="78"/>
  <c r="AZ150" i="78"/>
  <c r="AW150" i="78"/>
  <c r="AR150" i="78"/>
  <c r="AO150" i="78"/>
  <c r="AI150" i="78"/>
  <c r="AH150" i="78"/>
  <c r="AB150" i="78"/>
  <c r="X150" i="78"/>
  <c r="T150" i="78"/>
  <c r="S150" i="78"/>
  <c r="N150" i="78"/>
  <c r="J150" i="78"/>
  <c r="CI150" i="78"/>
  <c r="CP149" i="78"/>
  <c r="CM149" i="78"/>
  <c r="CL149" i="78"/>
  <c r="CG149" i="78"/>
  <c r="CD149" i="78"/>
  <c r="CB149" i="78"/>
  <c r="BZ149" i="78"/>
  <c r="BV149" i="78"/>
  <c r="BT149" i="78"/>
  <c r="BO149" i="78"/>
  <c r="BN149" i="78"/>
  <c r="BJ149" i="78"/>
  <c r="BG149" i="78"/>
  <c r="BD149" i="78"/>
  <c r="BC149" i="78"/>
  <c r="AY149" i="78"/>
  <c r="AV149" i="78"/>
  <c r="AT149" i="78"/>
  <c r="AR149" i="78"/>
  <c r="AN149" i="78"/>
  <c r="AJ149" i="78"/>
  <c r="AG149" i="78"/>
  <c r="AF149" i="78"/>
  <c r="AB149" i="78"/>
  <c r="Y149" i="78"/>
  <c r="V149" i="78"/>
  <c r="Q149" i="78"/>
  <c r="N149" i="78"/>
  <c r="L149" i="78"/>
  <c r="J149" i="78"/>
  <c r="CS148" i="78"/>
  <c r="CQ148" i="78"/>
  <c r="CO148" i="78"/>
  <c r="CM148" i="78"/>
  <c r="CK148" i="78"/>
  <c r="CJ148" i="78"/>
  <c r="CI148" i="78"/>
  <c r="CF148" i="78"/>
  <c r="CE148" i="78"/>
  <c r="CB148" i="78"/>
  <c r="CA148" i="78"/>
  <c r="BY148" i="78"/>
  <c r="BX148" i="78"/>
  <c r="BU148" i="78"/>
  <c r="BO148" i="78"/>
  <c r="BN148" i="78"/>
  <c r="BM148" i="78"/>
  <c r="BK148" i="78"/>
  <c r="BI148" i="78"/>
  <c r="BG148" i="78"/>
  <c r="BE148" i="78"/>
  <c r="BC148" i="78"/>
  <c r="BB148" i="78"/>
  <c r="BA148" i="78"/>
  <c r="AX148" i="78"/>
  <c r="AW148" i="78"/>
  <c r="AT148" i="78"/>
  <c r="AS148" i="78"/>
  <c r="AQ148" i="78"/>
  <c r="AP148" i="78"/>
  <c r="AJ148" i="78"/>
  <c r="AG148" i="78"/>
  <c r="AF148" i="78"/>
  <c r="AE148" i="78"/>
  <c r="AC148" i="78"/>
  <c r="AA148" i="78"/>
  <c r="Y148" i="78"/>
  <c r="W148" i="78"/>
  <c r="U148" i="78"/>
  <c r="T148" i="78"/>
  <c r="S148" i="78"/>
  <c r="P148" i="78"/>
  <c r="O148" i="78"/>
  <c r="L148" i="78"/>
  <c r="I148" i="78"/>
  <c r="BT148" i="78"/>
  <c r="CR147" i="78"/>
  <c r="CQ147" i="78"/>
  <c r="CP147" i="78"/>
  <c r="CM147" i="78"/>
  <c r="CL147" i="78"/>
  <c r="CI147" i="78"/>
  <c r="CH147" i="78"/>
  <c r="BN147" i="78"/>
  <c r="BL147" i="78"/>
  <c r="BJ147" i="78"/>
  <c r="BI147" i="78"/>
  <c r="BH147" i="78"/>
  <c r="BE147" i="78"/>
  <c r="BD147" i="78"/>
  <c r="AW147" i="78"/>
  <c r="AS147" i="78"/>
  <c r="AP147" i="78"/>
  <c r="AJ147" i="78"/>
  <c r="AH147" i="78"/>
  <c r="AF147" i="78"/>
  <c r="AD147" i="78"/>
  <c r="AB147" i="78"/>
  <c r="AA147" i="78"/>
  <c r="Z147" i="78"/>
  <c r="S147" i="78"/>
  <c r="R147" i="78"/>
  <c r="O147" i="78"/>
  <c r="K147" i="78"/>
  <c r="L147" i="78"/>
  <c r="CJ147" i="78"/>
  <c r="CS146" i="78"/>
  <c r="CQ146" i="78"/>
  <c r="CP146" i="78"/>
  <c r="CO146" i="78"/>
  <c r="CM146" i="78"/>
  <c r="CL146" i="78"/>
  <c r="CK146" i="78"/>
  <c r="CI146" i="78"/>
  <c r="CH146" i="78"/>
  <c r="CG146" i="78"/>
  <c r="CE146" i="78"/>
  <c r="CD146" i="78"/>
  <c r="CC146" i="78"/>
  <c r="CA146" i="78"/>
  <c r="BZ146" i="78"/>
  <c r="BY146" i="78"/>
  <c r="BW146" i="78"/>
  <c r="BV146" i="78"/>
  <c r="BU146" i="78"/>
  <c r="BS146" i="78"/>
  <c r="BR146" i="78"/>
  <c r="BO146" i="78"/>
  <c r="BM146" i="78"/>
  <c r="BL146" i="78"/>
  <c r="BK146" i="78"/>
  <c r="BI146" i="78"/>
  <c r="BH146" i="78"/>
  <c r="BG146" i="78"/>
  <c r="BE146" i="78"/>
  <c r="BD146" i="78"/>
  <c r="BC146" i="78"/>
  <c r="BA146" i="78"/>
  <c r="AZ146" i="78"/>
  <c r="AW146" i="78"/>
  <c r="AV146" i="78"/>
  <c r="AU146" i="78"/>
  <c r="AS146" i="78"/>
  <c r="AQ146" i="78"/>
  <c r="AO146" i="78"/>
  <c r="AI146" i="78"/>
  <c r="AH146" i="78"/>
  <c r="AG146" i="78"/>
  <c r="AE146" i="78"/>
  <c r="AD146" i="78"/>
  <c r="AC146" i="78"/>
  <c r="AA146" i="78"/>
  <c r="Z146" i="78"/>
  <c r="Y146" i="78"/>
  <c r="W146" i="78"/>
  <c r="V146" i="78"/>
  <c r="S146" i="78"/>
  <c r="O146" i="78"/>
  <c r="N146" i="78"/>
  <c r="I146" i="78"/>
  <c r="AR146" i="78"/>
  <c r="M146" i="78"/>
  <c r="CN146" i="78"/>
  <c r="CP145" i="78"/>
  <c r="CN145" i="78"/>
  <c r="CL145" i="78"/>
  <c r="CB145" i="78"/>
  <c r="BZ145" i="78"/>
  <c r="BY145" i="78"/>
  <c r="BL145" i="78"/>
  <c r="BJ145" i="78"/>
  <c r="BH145" i="78"/>
  <c r="AX145" i="78"/>
  <c r="AU145" i="78"/>
  <c r="AG145" i="78"/>
  <c r="AF145" i="78"/>
  <c r="AD145" i="78"/>
  <c r="T145" i="78"/>
  <c r="R145" i="78"/>
  <c r="Q145" i="78"/>
  <c r="I145" i="78"/>
  <c r="AT145" i="78"/>
  <c r="CF145" i="78"/>
  <c r="CR144" i="78"/>
  <c r="CP144" i="78"/>
  <c r="CO144" i="78"/>
  <c r="CM144" i="78"/>
  <c r="CK144" i="78"/>
  <c r="CJ144" i="78"/>
  <c r="CG144" i="78"/>
  <c r="CF144" i="78"/>
  <c r="CE144" i="78"/>
  <c r="CB144" i="78"/>
  <c r="BZ144" i="78"/>
  <c r="BY144" i="78"/>
  <c r="BW144" i="78"/>
  <c r="BU144" i="78"/>
  <c r="BT144" i="78"/>
  <c r="BO144" i="78"/>
  <c r="BN144" i="78"/>
  <c r="BM144" i="78"/>
  <c r="BJ144" i="78"/>
  <c r="BH144" i="78"/>
  <c r="BG144" i="78"/>
  <c r="BE144" i="78"/>
  <c r="BC144" i="78"/>
  <c r="BB144" i="78"/>
  <c r="AJ144" i="78"/>
  <c r="AG144" i="78"/>
  <c r="AF144" i="78"/>
  <c r="AE144" i="78"/>
  <c r="AB144" i="78"/>
  <c r="Z144" i="78"/>
  <c r="Y144" i="78"/>
  <c r="W144" i="78"/>
  <c r="T144" i="78"/>
  <c r="U144" i="78" s="1"/>
  <c r="Q144" i="78"/>
  <c r="P144" i="78"/>
  <c r="O144" i="78"/>
  <c r="L144" i="78"/>
  <c r="J144" i="78"/>
  <c r="I144" i="78"/>
  <c r="CS144" i="78"/>
  <c r="CP143" i="78"/>
  <c r="CM143" i="78"/>
  <c r="CE143" i="78"/>
  <c r="CC143" i="78"/>
  <c r="CB143" i="78"/>
  <c r="BT143" i="78"/>
  <c r="BR143" i="78"/>
  <c r="BH143" i="78"/>
  <c r="BF143" i="78"/>
  <c r="BE143" i="78"/>
  <c r="AW143" i="78"/>
  <c r="AT143" i="78"/>
  <c r="AJ143" i="78"/>
  <c r="AI143" i="78"/>
  <c r="AH143" i="78"/>
  <c r="Z143" i="78"/>
  <c r="W143" i="78"/>
  <c r="O143" i="78"/>
  <c r="M143" i="78"/>
  <c r="L143" i="78"/>
  <c r="CO142" i="78"/>
  <c r="CM142" i="78"/>
  <c r="CL142" i="78"/>
  <c r="CK142" i="78"/>
  <c r="CF142" i="78"/>
  <c r="CD142" i="78"/>
  <c r="CC142" i="78"/>
  <c r="CA142" i="78"/>
  <c r="BW142" i="78"/>
  <c r="BU142" i="78"/>
  <c r="BR142" i="78"/>
  <c r="BL142" i="78"/>
  <c r="BI142" i="78"/>
  <c r="BH142" i="78"/>
  <c r="BG142" i="78"/>
  <c r="BC142" i="78"/>
  <c r="AZ142" i="78"/>
  <c r="AY142" i="78"/>
  <c r="AX142" i="78"/>
  <c r="AQ142" i="78"/>
  <c r="AI142" i="78"/>
  <c r="AG142" i="78"/>
  <c r="AF142" i="78"/>
  <c r="AE142" i="78"/>
  <c r="AA142" i="78"/>
  <c r="Y142" i="78"/>
  <c r="X142" i="78"/>
  <c r="W142" i="78"/>
  <c r="S142" i="78"/>
  <c r="Q142" i="78"/>
  <c r="O142" i="78"/>
  <c r="P142" i="78" s="1"/>
  <c r="K142" i="78"/>
  <c r="I142" i="78"/>
  <c r="BS142" i="78"/>
  <c r="CN142" i="78"/>
  <c r="CQ141" i="78"/>
  <c r="CL141" i="78"/>
  <c r="CJ141" i="78"/>
  <c r="CI141" i="78"/>
  <c r="CA141" i="78"/>
  <c r="BV141" i="78"/>
  <c r="BT141" i="78"/>
  <c r="BS141" i="78"/>
  <c r="BI141" i="78"/>
  <c r="BD141" i="78"/>
  <c r="BB141" i="78"/>
  <c r="BA141" i="78"/>
  <c r="AS141" i="78"/>
  <c r="AJ141" i="78"/>
  <c r="AI141" i="78"/>
  <c r="AA141" i="78"/>
  <c r="V141" i="78"/>
  <c r="T141" i="78"/>
  <c r="S141" i="78"/>
  <c r="K141" i="78"/>
  <c r="AN141" i="78"/>
  <c r="CR141" i="78"/>
  <c r="CS140" i="78"/>
  <c r="CQ140" i="78"/>
  <c r="CP140" i="78"/>
  <c r="CO140" i="78"/>
  <c r="CM140" i="78"/>
  <c r="CL140" i="78"/>
  <c r="CK140" i="78"/>
  <c r="CI140" i="78"/>
  <c r="CH140" i="78"/>
  <c r="CG140" i="78"/>
  <c r="CE140" i="78"/>
  <c r="CD140" i="78"/>
  <c r="CC140" i="78"/>
  <c r="CA140" i="78"/>
  <c r="BZ140" i="78"/>
  <c r="BY140" i="78"/>
  <c r="BW140" i="78"/>
  <c r="BV140" i="78"/>
  <c r="BU140" i="78"/>
  <c r="BS140" i="78"/>
  <c r="BR140" i="78"/>
  <c r="BO140" i="78"/>
  <c r="BM140" i="78"/>
  <c r="BL140" i="78"/>
  <c r="BK140" i="78"/>
  <c r="BI140" i="78"/>
  <c r="BH140" i="78"/>
  <c r="BG140" i="78"/>
  <c r="BE140" i="78"/>
  <c r="BD140" i="78"/>
  <c r="BC140" i="78"/>
  <c r="AY140" i="78"/>
  <c r="AV140" i="78"/>
  <c r="AU140" i="78"/>
  <c r="AI140" i="78"/>
  <c r="AH140" i="78"/>
  <c r="AG140" i="78"/>
  <c r="AE140" i="78"/>
  <c r="AD140" i="78"/>
  <c r="AC140" i="78"/>
  <c r="AA140" i="78"/>
  <c r="Z140" i="78"/>
  <c r="Y140" i="78"/>
  <c r="V140" i="78"/>
  <c r="W140" i="78" s="1"/>
  <c r="S140" i="78"/>
  <c r="Q140" i="78"/>
  <c r="N140" i="78"/>
  <c r="M140" i="78"/>
  <c r="K140" i="78"/>
  <c r="I140" i="78"/>
  <c r="U140" i="78"/>
  <c r="CR140" i="78"/>
  <c r="CR139" i="78"/>
  <c r="CO139" i="78"/>
  <c r="CL139" i="78"/>
  <c r="CK139" i="78"/>
  <c r="CJ139" i="78"/>
  <c r="CG139" i="78"/>
  <c r="CD139" i="78"/>
  <c r="CB139" i="78"/>
  <c r="BZ139" i="78"/>
  <c r="BY139" i="78"/>
  <c r="BV139" i="78"/>
  <c r="BT139" i="78"/>
  <c r="BO139" i="78"/>
  <c r="BN139" i="78"/>
  <c r="BL139" i="78"/>
  <c r="BJ139" i="78"/>
  <c r="BG139" i="78"/>
  <c r="BD139" i="78"/>
  <c r="BC139" i="78"/>
  <c r="BB139" i="78"/>
  <c r="AY139" i="78"/>
  <c r="AV139" i="78"/>
  <c r="AT139" i="78"/>
  <c r="AR139" i="78"/>
  <c r="AQ139" i="78"/>
  <c r="AN139" i="78"/>
  <c r="AJ139" i="78"/>
  <c r="AG139" i="78"/>
  <c r="AF139" i="78"/>
  <c r="AD139" i="78"/>
  <c r="AB139" i="78"/>
  <c r="Y139" i="78"/>
  <c r="V139" i="78"/>
  <c r="U139" i="78"/>
  <c r="T139" i="78"/>
  <c r="N139" i="78"/>
  <c r="L139" i="78"/>
  <c r="J139" i="78"/>
  <c r="I139" i="78"/>
  <c r="CS138" i="78"/>
  <c r="CR138" i="78"/>
  <c r="CO138" i="78"/>
  <c r="CM138" i="78"/>
  <c r="CK138" i="78"/>
  <c r="CJ138" i="78"/>
  <c r="CI138" i="78"/>
  <c r="CG138" i="78"/>
  <c r="CE138" i="78"/>
  <c r="CB138" i="78"/>
  <c r="BO138" i="78"/>
  <c r="BN138" i="78"/>
  <c r="BM138" i="78"/>
  <c r="BK138" i="78"/>
  <c r="BJ138" i="78"/>
  <c r="BG138" i="78"/>
  <c r="BE138" i="78"/>
  <c r="BC138" i="78"/>
  <c r="BB138" i="78"/>
  <c r="BA138" i="78"/>
  <c r="AY138" i="78"/>
  <c r="AT138" i="78"/>
  <c r="AQ138" i="78"/>
  <c r="AP138" i="78"/>
  <c r="AO138" i="78"/>
  <c r="AJ138" i="78"/>
  <c r="AG138" i="78"/>
  <c r="AF138" i="78"/>
  <c r="AE138" i="78"/>
  <c r="AC138" i="78"/>
  <c r="AB138" i="78"/>
  <c r="Y138" i="78"/>
  <c r="W138" i="78"/>
  <c r="T138" i="78"/>
  <c r="U138" i="78" s="1"/>
  <c r="S138" i="78"/>
  <c r="Q138" i="78"/>
  <c r="O138" i="78"/>
  <c r="L138" i="78"/>
  <c r="K138" i="78"/>
  <c r="I138" i="78"/>
  <c r="BW138" i="78"/>
  <c r="CQ137" i="78"/>
  <c r="CP137" i="78"/>
  <c r="CN137" i="78"/>
  <c r="CE137" i="78"/>
  <c r="BH137" i="78"/>
  <c r="BF137" i="78"/>
  <c r="BA137" i="78"/>
  <c r="AX137" i="78"/>
  <c r="AW137" i="78"/>
  <c r="AV137" i="78"/>
  <c r="AJ137" i="78"/>
  <c r="AI137" i="78"/>
  <c r="AD137" i="78"/>
  <c r="AA137" i="78"/>
  <c r="Z137" i="78"/>
  <c r="X137" i="78"/>
  <c r="O137" i="78"/>
  <c r="N137" i="78"/>
  <c r="BV137" i="78"/>
  <c r="CF137" i="78"/>
  <c r="CS136" i="78"/>
  <c r="CQ136" i="78"/>
  <c r="CP136" i="78"/>
  <c r="CO136" i="78"/>
  <c r="CM136" i="78"/>
  <c r="CL136" i="78"/>
  <c r="CK136" i="78"/>
  <c r="CI136" i="78"/>
  <c r="CH136" i="78"/>
  <c r="CG136" i="78"/>
  <c r="CE136" i="78"/>
  <c r="CD136" i="78"/>
  <c r="CC136" i="78"/>
  <c r="CA136" i="78"/>
  <c r="BZ136" i="78"/>
  <c r="BY136" i="78"/>
  <c r="BW136" i="78"/>
  <c r="BV136" i="78"/>
  <c r="BU136" i="78"/>
  <c r="BS136" i="78"/>
  <c r="BR136" i="78"/>
  <c r="BO136" i="78"/>
  <c r="BM136" i="78"/>
  <c r="BL136" i="78"/>
  <c r="BK136" i="78"/>
  <c r="BI136" i="78"/>
  <c r="BH136" i="78"/>
  <c r="BG136" i="78"/>
  <c r="BE136" i="78"/>
  <c r="BD136" i="78"/>
  <c r="BC136" i="78"/>
  <c r="BA136" i="78"/>
  <c r="AZ136" i="78"/>
  <c r="AY136" i="78"/>
  <c r="AW136" i="78"/>
  <c r="AV136" i="78"/>
  <c r="AU136" i="78"/>
  <c r="AS136" i="78"/>
  <c r="AR136" i="78"/>
  <c r="AO136" i="78"/>
  <c r="AI136" i="78"/>
  <c r="AH136" i="78"/>
  <c r="AG136" i="78"/>
  <c r="AE136" i="78"/>
  <c r="AD136" i="78"/>
  <c r="AC136" i="78"/>
  <c r="AA136" i="78"/>
  <c r="Z136" i="78"/>
  <c r="Y136" i="78"/>
  <c r="W136" i="78"/>
  <c r="V136" i="78"/>
  <c r="U136" i="78"/>
  <c r="S136" i="78"/>
  <c r="R136" i="78"/>
  <c r="Q136" i="78"/>
  <c r="O136" i="78"/>
  <c r="M136" i="78"/>
  <c r="K136" i="78"/>
  <c r="J136" i="78"/>
  <c r="AQ136" i="78"/>
  <c r="CN136" i="78"/>
  <c r="CS135" i="78"/>
  <c r="CP135" i="78"/>
  <c r="CN135" i="78"/>
  <c r="CK135" i="78"/>
  <c r="CF135" i="78"/>
  <c r="BL135" i="78"/>
  <c r="BK135" i="78"/>
  <c r="BH135" i="78"/>
  <c r="BF135" i="78"/>
  <c r="BC135" i="78"/>
  <c r="BB135" i="78"/>
  <c r="AU135" i="78"/>
  <c r="AR135" i="78"/>
  <c r="AQ135" i="78"/>
  <c r="AP135" i="78"/>
  <c r="AH135" i="78"/>
  <c r="AC135" i="78"/>
  <c r="Z135" i="78"/>
  <c r="X135" i="78"/>
  <c r="U135" i="78"/>
  <c r="R135" i="78"/>
  <c r="J135" i="78"/>
  <c r="I135" i="78"/>
  <c r="T135" i="78"/>
  <c r="CH135" i="78"/>
  <c r="CS134" i="78"/>
  <c r="CR134" i="78"/>
  <c r="CQ134" i="78"/>
  <c r="CN134" i="78"/>
  <c r="CI134" i="78"/>
  <c r="CA134" i="78"/>
  <c r="BJ134" i="78"/>
  <c r="BI134" i="78"/>
  <c r="BF134" i="78"/>
  <c r="BC134" i="78"/>
  <c r="AP134" i="78"/>
  <c r="AO134" i="78"/>
  <c r="AF134" i="78"/>
  <c r="AA134" i="78"/>
  <c r="X134" i="78"/>
  <c r="U134" i="78"/>
  <c r="S134" i="78"/>
  <c r="P134" i="78"/>
  <c r="BS134" i="78"/>
  <c r="AY134" i="78"/>
  <c r="CG134" i="78"/>
  <c r="CM133" i="78"/>
  <c r="CJ133" i="78"/>
  <c r="CH133" i="78"/>
  <c r="BT133" i="78"/>
  <c r="BR133" i="78"/>
  <c r="BB133" i="78"/>
  <c r="AZ133" i="78"/>
  <c r="AW133" i="78"/>
  <c r="AI133" i="78"/>
  <c r="AE133" i="78"/>
  <c r="R133" i="78"/>
  <c r="O133" i="78"/>
  <c r="N133" i="78"/>
  <c r="BW133" i="78"/>
  <c r="CS132" i="78"/>
  <c r="CQ132" i="78"/>
  <c r="CP132" i="78"/>
  <c r="CO132" i="78"/>
  <c r="CM132" i="78"/>
  <c r="CL132" i="78"/>
  <c r="CK132" i="78"/>
  <c r="CI132" i="78"/>
  <c r="CH132" i="78"/>
  <c r="CG132" i="78"/>
  <c r="CE132" i="78"/>
  <c r="CD132" i="78"/>
  <c r="CC132" i="78"/>
  <c r="CA132" i="78"/>
  <c r="BZ132" i="78"/>
  <c r="BY132" i="78"/>
  <c r="BW132" i="78"/>
  <c r="BV132" i="78"/>
  <c r="BU132" i="78"/>
  <c r="BS132" i="78"/>
  <c r="BR132" i="78"/>
  <c r="BO132" i="78"/>
  <c r="BM132" i="78"/>
  <c r="BL132" i="78"/>
  <c r="BK132" i="78"/>
  <c r="BI132" i="78"/>
  <c r="BH132" i="78"/>
  <c r="BG132" i="78"/>
  <c r="BE132" i="78"/>
  <c r="BD132" i="78"/>
  <c r="BC132" i="78"/>
  <c r="BA132" i="78"/>
  <c r="AY132" i="78"/>
  <c r="AV132" i="78"/>
  <c r="AQ132" i="78"/>
  <c r="AN132" i="78"/>
  <c r="AI132" i="78"/>
  <c r="AH132" i="78"/>
  <c r="AG132" i="78"/>
  <c r="AE132" i="78"/>
  <c r="AD132" i="78"/>
  <c r="AC132" i="78"/>
  <c r="AA132" i="78"/>
  <c r="Z132" i="78"/>
  <c r="Y132" i="78"/>
  <c r="W132" i="78"/>
  <c r="V132" i="78"/>
  <c r="S132" i="78"/>
  <c r="Q132" i="78"/>
  <c r="N132" i="78"/>
  <c r="M132" i="78"/>
  <c r="K132" i="78"/>
  <c r="J132" i="78"/>
  <c r="I132" i="78"/>
  <c r="AR132" i="78"/>
  <c r="R132" i="78"/>
  <c r="CR132" i="78"/>
  <c r="CS131" i="78"/>
  <c r="CR131" i="78"/>
  <c r="CO131" i="78"/>
  <c r="CL131" i="78"/>
  <c r="CH131" i="78"/>
  <c r="CG131" i="78"/>
  <c r="CB131" i="78"/>
  <c r="BO131" i="78"/>
  <c r="BN131" i="78"/>
  <c r="BL131" i="78"/>
  <c r="BK131" i="78"/>
  <c r="BJ131" i="78"/>
  <c r="BG131" i="78"/>
  <c r="BD131" i="78"/>
  <c r="BC131" i="78"/>
  <c r="BB131" i="78"/>
  <c r="AZ131" i="78"/>
  <c r="AY131" i="78"/>
  <c r="AV131" i="78"/>
  <c r="AT131" i="78"/>
  <c r="AR131" i="78"/>
  <c r="AQ131" i="78"/>
  <c r="AP131" i="78"/>
  <c r="AN131" i="78"/>
  <c r="AJ131" i="78"/>
  <c r="AG131" i="78"/>
  <c r="AF131" i="78"/>
  <c r="AD131" i="78"/>
  <c r="AC131" i="78"/>
  <c r="Y131" i="78"/>
  <c r="V131" i="78"/>
  <c r="U131" i="78"/>
  <c r="T131" i="78"/>
  <c r="R131" i="78"/>
  <c r="Q131" i="78"/>
  <c r="N131" i="78"/>
  <c r="L131" i="78"/>
  <c r="J131" i="78"/>
  <c r="I131" i="78"/>
  <c r="CO130" i="78"/>
  <c r="CJ130" i="78"/>
  <c r="BY130" i="78"/>
  <c r="BW130" i="78"/>
  <c r="BU130" i="78"/>
  <c r="BT130" i="78"/>
  <c r="BE130" i="78"/>
  <c r="AY130" i="78"/>
  <c r="AJ130" i="78"/>
  <c r="AG130" i="78"/>
  <c r="T130" i="78"/>
  <c r="P130" i="78"/>
  <c r="AO130" i="78"/>
  <c r="CM130" i="78"/>
  <c r="CS129" i="78"/>
  <c r="CQ129" i="78"/>
  <c r="CP129" i="78"/>
  <c r="CO129" i="78"/>
  <c r="CM129" i="78"/>
  <c r="CK129" i="78"/>
  <c r="CI129" i="78"/>
  <c r="CH129" i="78"/>
  <c r="CG129" i="78"/>
  <c r="CE129" i="78"/>
  <c r="CC129" i="78"/>
  <c r="CA129" i="78"/>
  <c r="BZ129" i="78"/>
  <c r="BY129" i="78"/>
  <c r="BW129" i="78"/>
  <c r="BU129" i="78"/>
  <c r="BS129" i="78"/>
  <c r="BR129" i="78"/>
  <c r="BO129" i="78"/>
  <c r="BM129" i="78"/>
  <c r="BK129" i="78"/>
  <c r="BI129" i="78"/>
  <c r="BH129" i="78"/>
  <c r="BG129" i="78"/>
  <c r="BE129" i="78"/>
  <c r="BC129" i="78"/>
  <c r="BA129" i="78"/>
  <c r="AZ129" i="78"/>
  <c r="AY129" i="78"/>
  <c r="AW129" i="78"/>
  <c r="AU129" i="78"/>
  <c r="AR129" i="78"/>
  <c r="AI129" i="78"/>
  <c r="AH129" i="78"/>
  <c r="AG129" i="78"/>
  <c r="AE129" i="78"/>
  <c r="AC129" i="78"/>
  <c r="AA129" i="78"/>
  <c r="Z129" i="78"/>
  <c r="Y129" i="78"/>
  <c r="W129" i="78"/>
  <c r="U129" i="78"/>
  <c r="S129" i="78"/>
  <c r="Q129" i="78"/>
  <c r="R129" i="78" s="1"/>
  <c r="O129" i="78"/>
  <c r="M129" i="78"/>
  <c r="K129" i="78"/>
  <c r="J129" i="78"/>
  <c r="I129" i="78"/>
  <c r="AS129" i="78"/>
  <c r="CN129" i="78"/>
  <c r="CH128" i="78"/>
  <c r="BR128" i="78"/>
  <c r="BF128" i="78"/>
  <c r="AT128" i="78"/>
  <c r="AD128" i="78"/>
  <c r="O128" i="78"/>
  <c r="CR128" i="78"/>
  <c r="CS127" i="78"/>
  <c r="CQ127" i="78"/>
  <c r="CP127" i="78"/>
  <c r="CO127" i="78"/>
  <c r="CN127" i="78"/>
  <c r="CM127" i="78"/>
  <c r="CK127" i="78"/>
  <c r="CI127" i="78"/>
  <c r="CH127" i="78"/>
  <c r="CG127" i="78"/>
  <c r="CE127" i="78"/>
  <c r="CC127" i="78"/>
  <c r="CA127" i="78"/>
  <c r="BS127" i="78"/>
  <c r="BO127" i="78"/>
  <c r="BN127" i="78"/>
  <c r="BM127" i="78"/>
  <c r="BK127" i="78"/>
  <c r="BI127" i="78"/>
  <c r="BH127" i="78"/>
  <c r="BG127" i="78"/>
  <c r="BF127" i="78"/>
  <c r="BE127" i="78"/>
  <c r="BC127" i="78"/>
  <c r="AZ127" i="78"/>
  <c r="AW127" i="78"/>
  <c r="AU127" i="78"/>
  <c r="AS127" i="78"/>
  <c r="AR127" i="78"/>
  <c r="AP127" i="78"/>
  <c r="AI127" i="78"/>
  <c r="AH127" i="78"/>
  <c r="AG127" i="78"/>
  <c r="AF127" i="78"/>
  <c r="AE127" i="78"/>
  <c r="AC127" i="78"/>
  <c r="AA127" i="78"/>
  <c r="Z127" i="78"/>
  <c r="Y127" i="78"/>
  <c r="X127" i="78"/>
  <c r="U127" i="78"/>
  <c r="S127" i="78"/>
  <c r="R127" i="78"/>
  <c r="Q127" i="78"/>
  <c r="P127" i="78"/>
  <c r="O127" i="78"/>
  <c r="M127" i="78"/>
  <c r="K127" i="78"/>
  <c r="J127" i="78"/>
  <c r="I127" i="78"/>
  <c r="BR127" i="78"/>
  <c r="BA127" i="78"/>
  <c r="CL127" i="78"/>
  <c r="CS126" i="78"/>
  <c r="CR126" i="78"/>
  <c r="CQ126" i="78"/>
  <c r="CP126" i="78"/>
  <c r="CK126" i="78"/>
  <c r="CI126" i="78"/>
  <c r="CF126" i="78"/>
  <c r="BZ126" i="78"/>
  <c r="BU126" i="78"/>
  <c r="BN126" i="78"/>
  <c r="BL126" i="78"/>
  <c r="BK126" i="78"/>
  <c r="BJ126" i="78"/>
  <c r="BI126" i="78"/>
  <c r="BH126" i="78"/>
  <c r="BD126" i="78"/>
  <c r="BC126" i="78"/>
  <c r="BB126" i="78"/>
  <c r="BA126" i="78"/>
  <c r="AZ126" i="78"/>
  <c r="AX126" i="78"/>
  <c r="AV126" i="78"/>
  <c r="AT126" i="78"/>
  <c r="AS126" i="78"/>
  <c r="AR126" i="78"/>
  <c r="AP126" i="78"/>
  <c r="AN126" i="78"/>
  <c r="AJ126" i="78"/>
  <c r="AH126" i="78"/>
  <c r="AF126" i="78"/>
  <c r="AC126" i="78"/>
  <c r="AD126" i="78" s="1"/>
  <c r="AA126" i="78"/>
  <c r="Z126" i="78"/>
  <c r="V126" i="78"/>
  <c r="U126" i="78"/>
  <c r="T126" i="78"/>
  <c r="P126" i="78"/>
  <c r="N126" i="78"/>
  <c r="L126" i="78"/>
  <c r="K126" i="78"/>
  <c r="J126" i="78"/>
  <c r="CL126" i="78"/>
  <c r="CS125" i="78"/>
  <c r="CQ125" i="78"/>
  <c r="CO125" i="78"/>
  <c r="CN125" i="78"/>
  <c r="CM125" i="78"/>
  <c r="CL125" i="78"/>
  <c r="CK125" i="78"/>
  <c r="CI125" i="78"/>
  <c r="CG125" i="78"/>
  <c r="CA125" i="78"/>
  <c r="BO125" i="78"/>
  <c r="BN125" i="78"/>
  <c r="BM125" i="78"/>
  <c r="BL125" i="78"/>
  <c r="BK125" i="78"/>
  <c r="BI125" i="78"/>
  <c r="BG125" i="78"/>
  <c r="BF125" i="78"/>
  <c r="BE125" i="78"/>
  <c r="BD125" i="78"/>
  <c r="BC125" i="78"/>
  <c r="BA125" i="78"/>
  <c r="AY125" i="78"/>
  <c r="AX125" i="78"/>
  <c r="AW125" i="78"/>
  <c r="AV125" i="78"/>
  <c r="AU125" i="78"/>
  <c r="AP125" i="78"/>
  <c r="AO125" i="78"/>
  <c r="AN125" i="78"/>
  <c r="AI125" i="78"/>
  <c r="AG125" i="78"/>
  <c r="AF125" i="78"/>
  <c r="AE125" i="78"/>
  <c r="AD125" i="78"/>
  <c r="AC125" i="78"/>
  <c r="AA125" i="78"/>
  <c r="Y125" i="78"/>
  <c r="X125" i="78"/>
  <c r="V125" i="78"/>
  <c r="W125" i="78" s="1"/>
  <c r="O125" i="78"/>
  <c r="N125" i="78"/>
  <c r="CD125" i="78"/>
  <c r="AQ125" i="78"/>
  <c r="Q125" i="78"/>
  <c r="CR125" i="78"/>
  <c r="BX124" i="78"/>
  <c r="AV124" i="78"/>
  <c r="V124" i="78"/>
  <c r="CG123" i="78"/>
  <c r="CA123" i="78"/>
  <c r="BW123" i="78"/>
  <c r="BE123" i="78"/>
  <c r="BA123" i="78"/>
  <c r="AW123" i="78"/>
  <c r="AE123" i="78"/>
  <c r="AA123" i="78"/>
  <c r="V123" i="78"/>
  <c r="CR123" i="78"/>
  <c r="CN122" i="78"/>
  <c r="CF122" i="78"/>
  <c r="CD122" i="78"/>
  <c r="BM122" i="78"/>
  <c r="AO122" i="78"/>
  <c r="AB122" i="78"/>
  <c r="O122" i="78"/>
  <c r="BB122" i="78"/>
  <c r="CO122" i="78"/>
  <c r="CQ121" i="78"/>
  <c r="CO121" i="78"/>
  <c r="CK121" i="78"/>
  <c r="CJ121" i="78"/>
  <c r="CE121" i="78"/>
  <c r="CB121" i="78"/>
  <c r="BZ121" i="78"/>
  <c r="BW121" i="78"/>
  <c r="BS121" i="78"/>
  <c r="BO121" i="78"/>
  <c r="BK121" i="78"/>
  <c r="BJ121" i="78"/>
  <c r="BG121" i="78"/>
  <c r="BA121" i="78"/>
  <c r="AV121" i="78"/>
  <c r="AQ121" i="78"/>
  <c r="AO121" i="78"/>
  <c r="AJ121" i="78"/>
  <c r="AG121" i="78"/>
  <c r="AD121" i="78"/>
  <c r="AC121" i="78"/>
  <c r="V121" i="78"/>
  <c r="T121" i="78"/>
  <c r="S121" i="78"/>
  <c r="O121" i="78"/>
  <c r="M121" i="78"/>
  <c r="K121" i="78"/>
  <c r="J121" i="78"/>
  <c r="BD121" i="78"/>
  <c r="CH121" i="78"/>
  <c r="CS120" i="78"/>
  <c r="CR120" i="78"/>
  <c r="CP120" i="78"/>
  <c r="CO120" i="78"/>
  <c r="CM120" i="78"/>
  <c r="CL120" i="78"/>
  <c r="CK120" i="78"/>
  <c r="CJ120" i="78"/>
  <c r="CH120" i="78"/>
  <c r="CG120" i="78"/>
  <c r="CF120" i="78"/>
  <c r="CB120" i="78"/>
  <c r="BZ120" i="78"/>
  <c r="BO120" i="78"/>
  <c r="BN120" i="78"/>
  <c r="BM120" i="78"/>
  <c r="BL120" i="78"/>
  <c r="BJ120" i="78"/>
  <c r="BH120" i="78"/>
  <c r="BG120" i="78"/>
  <c r="BF120" i="78"/>
  <c r="BE120" i="78"/>
  <c r="BD120" i="78"/>
  <c r="BC120" i="78"/>
  <c r="BA120" i="78"/>
  <c r="AZ120" i="78"/>
  <c r="AY120" i="78"/>
  <c r="AX120" i="78"/>
  <c r="AU120" i="78"/>
  <c r="AS120" i="78"/>
  <c r="AR120" i="78"/>
  <c r="AQ120" i="78"/>
  <c r="AP120" i="78"/>
  <c r="AI120" i="78"/>
  <c r="AH120" i="78"/>
  <c r="AG120" i="78"/>
  <c r="AF120" i="78"/>
  <c r="AE120" i="78"/>
  <c r="AD120" i="78"/>
  <c r="AC120" i="78"/>
  <c r="AA120" i="78"/>
  <c r="Z120" i="78"/>
  <c r="Y120" i="78"/>
  <c r="X120" i="78"/>
  <c r="W120" i="78"/>
  <c r="Q120" i="78"/>
  <c r="AW120" i="78"/>
  <c r="U120" i="78"/>
  <c r="V120" i="78" s="1"/>
  <c r="CR119" i="78"/>
  <c r="CP119" i="78"/>
  <c r="CO119" i="78"/>
  <c r="CI119" i="78"/>
  <c r="CF119" i="78"/>
  <c r="BZ119" i="78"/>
  <c r="BV119" i="78"/>
  <c r="BO119" i="78"/>
  <c r="BL119" i="78"/>
  <c r="BK119" i="78"/>
  <c r="BF119" i="78"/>
  <c r="BC119" i="78"/>
  <c r="BB119" i="78"/>
  <c r="AV119" i="78"/>
  <c r="AT119" i="78"/>
  <c r="AS119" i="78"/>
  <c r="AI119" i="78"/>
  <c r="AH119" i="78"/>
  <c r="AB119" i="78"/>
  <c r="Z119" i="78"/>
  <c r="S119" i="78"/>
  <c r="Q119" i="78"/>
  <c r="P119" i="78"/>
  <c r="J119" i="78"/>
  <c r="CG119" i="78"/>
  <c r="CS119" i="78"/>
  <c r="CS118" i="78"/>
  <c r="CQ118" i="78"/>
  <c r="CO118" i="78"/>
  <c r="CJ118" i="78"/>
  <c r="CG118" i="78"/>
  <c r="CF118" i="78"/>
  <c r="BO118" i="78"/>
  <c r="BM118" i="78"/>
  <c r="BL118" i="78"/>
  <c r="BF118" i="78"/>
  <c r="BD118" i="78"/>
  <c r="BC118" i="78"/>
  <c r="AT118" i="78"/>
  <c r="AJ118" i="78"/>
  <c r="AI118" i="78"/>
  <c r="AC118" i="78"/>
  <c r="AA118" i="78"/>
  <c r="Y118" i="78"/>
  <c r="T118" i="78"/>
  <c r="Q118" i="78"/>
  <c r="P118" i="78"/>
  <c r="K118" i="78"/>
  <c r="AW118" i="78"/>
  <c r="CK118" i="78"/>
  <c r="CR117" i="78"/>
  <c r="CP117" i="78"/>
  <c r="CO117" i="78"/>
  <c r="CN117" i="78"/>
  <c r="CL117" i="78"/>
  <c r="CI117" i="78"/>
  <c r="CG117" i="78"/>
  <c r="CF117" i="78"/>
  <c r="CE117" i="78"/>
  <c r="CB117" i="78"/>
  <c r="BZ117" i="78"/>
  <c r="BX117" i="78"/>
  <c r="BW117" i="78"/>
  <c r="BV117" i="78"/>
  <c r="BS117" i="78"/>
  <c r="BO117" i="78"/>
  <c r="BM117" i="78"/>
  <c r="BL117" i="78"/>
  <c r="BJ117" i="78"/>
  <c r="BH117" i="78"/>
  <c r="BF117" i="78"/>
  <c r="BD117" i="78"/>
  <c r="BB117" i="78"/>
  <c r="AW117" i="78"/>
  <c r="AT117" i="78"/>
  <c r="AS117" i="78"/>
  <c r="AN117" i="78"/>
  <c r="AI117" i="78"/>
  <c r="AH117" i="78"/>
  <c r="AG117" i="78"/>
  <c r="AE117" i="78"/>
  <c r="AC117" i="78"/>
  <c r="AA117" i="78"/>
  <c r="Z117" i="78"/>
  <c r="Y117" i="78"/>
  <c r="U117" i="78"/>
  <c r="S117" i="78"/>
  <c r="R117" i="78"/>
  <c r="Q117" i="78"/>
  <c r="O117" i="78"/>
  <c r="M117" i="78"/>
  <c r="K117" i="78"/>
  <c r="J117" i="78"/>
  <c r="I117" i="78"/>
  <c r="BA117" i="78"/>
  <c r="CS116" i="78"/>
  <c r="CP116" i="78"/>
  <c r="CN116" i="78"/>
  <c r="CL116" i="78"/>
  <c r="CK116" i="78"/>
  <c r="CH116" i="78"/>
  <c r="CC116" i="78"/>
  <c r="BV116" i="78"/>
  <c r="BN116" i="78"/>
  <c r="BL116" i="78"/>
  <c r="BK116" i="78"/>
  <c r="BH116" i="78"/>
  <c r="BF116" i="78"/>
  <c r="BD116" i="78"/>
  <c r="BC116" i="78"/>
  <c r="AZ116" i="78"/>
  <c r="AX116" i="78"/>
  <c r="AV116" i="78"/>
  <c r="AU116" i="78"/>
  <c r="AR116" i="78"/>
  <c r="AP116" i="78"/>
  <c r="AN116" i="78"/>
  <c r="AH116" i="78"/>
  <c r="AF116" i="78"/>
  <c r="AD116" i="78"/>
  <c r="AC116" i="78"/>
  <c r="Z116" i="78"/>
  <c r="X116" i="78"/>
  <c r="CD116" i="78"/>
  <c r="CR116" i="78"/>
  <c r="CS115" i="78"/>
  <c r="CQ115" i="78"/>
  <c r="CO115" i="78"/>
  <c r="CN115" i="78"/>
  <c r="CM115" i="78"/>
  <c r="CL115" i="78"/>
  <c r="CK115" i="78"/>
  <c r="CI115" i="78"/>
  <c r="BX115" i="78"/>
  <c r="BO115" i="78"/>
  <c r="BN115" i="78"/>
  <c r="BM115" i="78"/>
  <c r="BL115" i="78"/>
  <c r="BK115" i="78"/>
  <c r="BI115" i="78"/>
  <c r="BH115" i="78"/>
  <c r="BG115" i="78"/>
  <c r="BF115" i="78"/>
  <c r="BE115" i="78"/>
  <c r="BC115" i="78"/>
  <c r="BA115" i="78"/>
  <c r="AY115" i="78"/>
  <c r="AX115" i="78"/>
  <c r="AU115" i="78"/>
  <c r="AS115" i="78"/>
  <c r="AQ115" i="78"/>
  <c r="AP115" i="78"/>
  <c r="AI115" i="78"/>
  <c r="AH115" i="78"/>
  <c r="AG115" i="78"/>
  <c r="AF115" i="78"/>
  <c r="AE115" i="78"/>
  <c r="AD115" i="78"/>
  <c r="AC115" i="78"/>
  <c r="AA115" i="78"/>
  <c r="Z115" i="78"/>
  <c r="X115" i="78"/>
  <c r="Y115" i="78" s="1"/>
  <c r="W115" i="78"/>
  <c r="U115" i="78"/>
  <c r="S115" i="78"/>
  <c r="Q115" i="78"/>
  <c r="P115" i="78"/>
  <c r="O115" i="78"/>
  <c r="M115" i="78"/>
  <c r="K115" i="78"/>
  <c r="I115" i="78"/>
  <c r="AW115" i="78"/>
  <c r="V115" i="78"/>
  <c r="CR115" i="78"/>
  <c r="CR114" i="78"/>
  <c r="CL114" i="78"/>
  <c r="CJ114" i="78"/>
  <c r="CI114" i="78"/>
  <c r="CB114" i="78"/>
  <c r="CA114" i="78"/>
  <c r="BV114" i="78"/>
  <c r="BS114" i="78"/>
  <c r="BL114" i="78"/>
  <c r="BJ114" i="78"/>
  <c r="BD114" i="78"/>
  <c r="BB114" i="78"/>
  <c r="BA114" i="78"/>
  <c r="AT114" i="78"/>
  <c r="AS114" i="78"/>
  <c r="AN114" i="78"/>
  <c r="AI114" i="78"/>
  <c r="AD114" i="78"/>
  <c r="AB114" i="78"/>
  <c r="V114" i="78"/>
  <c r="T114" i="78"/>
  <c r="S114" i="78"/>
  <c r="N114" i="78"/>
  <c r="K114" i="78"/>
  <c r="L114" i="78" s="1"/>
  <c r="CQ114" i="78"/>
  <c r="CS113" i="78"/>
  <c r="CQ113" i="78"/>
  <c r="CO113" i="78"/>
  <c r="CM113" i="78"/>
  <c r="CL113" i="78"/>
  <c r="CK113" i="78"/>
  <c r="CI113" i="78"/>
  <c r="CG113" i="78"/>
  <c r="CE113" i="78"/>
  <c r="CD113" i="78"/>
  <c r="CC113" i="78"/>
  <c r="CA113" i="78"/>
  <c r="BY113" i="78"/>
  <c r="BW113" i="78"/>
  <c r="BV113" i="78"/>
  <c r="BU113" i="78"/>
  <c r="BS113" i="78"/>
  <c r="BO113" i="78"/>
  <c r="BM113" i="78"/>
  <c r="BL113" i="78"/>
  <c r="BK113" i="78"/>
  <c r="BI113" i="78"/>
  <c r="BG113" i="78"/>
  <c r="BD113" i="78"/>
  <c r="AW113" i="78"/>
  <c r="AN113" i="78"/>
  <c r="AI113" i="78"/>
  <c r="AG113" i="78"/>
  <c r="AE113" i="78"/>
  <c r="AD113" i="78"/>
  <c r="AC113" i="78"/>
  <c r="AA113" i="78"/>
  <c r="Y113" i="78"/>
  <c r="W113" i="78"/>
  <c r="V113" i="78"/>
  <c r="Q113" i="78"/>
  <c r="O113" i="78"/>
  <c r="N113" i="78"/>
  <c r="I113" i="78"/>
  <c r="AY113" i="78"/>
  <c r="CR113" i="78"/>
  <c r="CO112" i="78"/>
  <c r="CH112" i="78"/>
  <c r="BY112" i="78"/>
  <c r="BR112" i="78"/>
  <c r="BG112" i="78"/>
  <c r="AZ112" i="78"/>
  <c r="AQ112" i="78"/>
  <c r="AH112" i="78"/>
  <c r="CR112" i="78"/>
  <c r="CS111" i="78"/>
  <c r="CR111" i="78"/>
  <c r="CO111" i="78"/>
  <c r="CK111" i="78"/>
  <c r="CJ111" i="78"/>
  <c r="CG111" i="78"/>
  <c r="CC111" i="78"/>
  <c r="CB111" i="78"/>
  <c r="BY111" i="78"/>
  <c r="BU111" i="78"/>
  <c r="BT111" i="78"/>
  <c r="BO111" i="78"/>
  <c r="BK111" i="78"/>
  <c r="BJ111" i="78"/>
  <c r="BG111" i="78"/>
  <c r="BC111" i="78"/>
  <c r="BB111" i="78"/>
  <c r="AJ111" i="78"/>
  <c r="AG111" i="78"/>
  <c r="AC111" i="78"/>
  <c r="AB111" i="78"/>
  <c r="Y111" i="78"/>
  <c r="U111" i="78"/>
  <c r="Q111" i="78"/>
  <c r="M111" i="78"/>
  <c r="L111" i="78"/>
  <c r="I111" i="78"/>
  <c r="CM111" i="78"/>
  <c r="CR110" i="78"/>
  <c r="CP110" i="78"/>
  <c r="CM110" i="78"/>
  <c r="CJ110" i="78"/>
  <c r="CH110" i="78"/>
  <c r="CE110" i="78"/>
  <c r="CB110" i="78"/>
  <c r="BZ110" i="78"/>
  <c r="BW110" i="78"/>
  <c r="BV110" i="78"/>
  <c r="BT110" i="78"/>
  <c r="BN110" i="78"/>
  <c r="BM110" i="78"/>
  <c r="BL110" i="78"/>
  <c r="BH110" i="78"/>
  <c r="BF110" i="78"/>
  <c r="BE110" i="78"/>
  <c r="AJ110" i="78"/>
  <c r="AF110" i="78"/>
  <c r="AE110" i="78"/>
  <c r="AD110" i="78"/>
  <c r="Z110" i="78"/>
  <c r="X110" i="78"/>
  <c r="W110" i="78"/>
  <c r="T110" i="78"/>
  <c r="P110" i="78"/>
  <c r="L110" i="78"/>
  <c r="J110" i="78"/>
  <c r="R110" i="78"/>
  <c r="CN110" i="78"/>
  <c r="CS109" i="78"/>
  <c r="CQ109" i="78"/>
  <c r="CP109" i="78"/>
  <c r="CO109" i="78"/>
  <c r="CM109" i="78"/>
  <c r="CK109" i="78"/>
  <c r="CI109" i="78"/>
  <c r="CH109" i="78"/>
  <c r="CG109" i="78"/>
  <c r="CE109" i="78"/>
  <c r="CC109" i="78"/>
  <c r="CA109" i="78"/>
  <c r="BZ109" i="78"/>
  <c r="BY109" i="78"/>
  <c r="BW109" i="78"/>
  <c r="BV109" i="78"/>
  <c r="BU109" i="78"/>
  <c r="BS109" i="78"/>
  <c r="BR109" i="78"/>
  <c r="BO109" i="78"/>
  <c r="BM109" i="78"/>
  <c r="BL109" i="78"/>
  <c r="BK109" i="78"/>
  <c r="BI109" i="78"/>
  <c r="BH109" i="78"/>
  <c r="BG109" i="78"/>
  <c r="BE109" i="78"/>
  <c r="BC109" i="78"/>
  <c r="BA109" i="78"/>
  <c r="AZ109" i="78"/>
  <c r="AW109" i="78"/>
  <c r="AU109" i="78"/>
  <c r="AS109" i="78"/>
  <c r="AQ109" i="78"/>
  <c r="AO109" i="78"/>
  <c r="AI109" i="78"/>
  <c r="AH109" i="78"/>
  <c r="AG109" i="78"/>
  <c r="AE109" i="78"/>
  <c r="AD109" i="78"/>
  <c r="AC109" i="78"/>
  <c r="AA109" i="78"/>
  <c r="Z109" i="78"/>
  <c r="W109" i="78"/>
  <c r="U109" i="78"/>
  <c r="S109" i="78"/>
  <c r="R109" i="78"/>
  <c r="Q109" i="78"/>
  <c r="O109" i="78"/>
  <c r="M109" i="78"/>
  <c r="K109" i="78"/>
  <c r="J109" i="78"/>
  <c r="I109" i="78"/>
  <c r="V109" i="78"/>
  <c r="CN109" i="78"/>
  <c r="CL108" i="78"/>
  <c r="BZ108" i="78"/>
  <c r="BK108" i="78"/>
  <c r="AX108" i="78"/>
  <c r="AJ108" i="78"/>
  <c r="V108" i="78"/>
  <c r="J108" i="78"/>
  <c r="CP108" i="78"/>
  <c r="CS107" i="78"/>
  <c r="CQ107" i="78"/>
  <c r="CO107" i="78"/>
  <c r="CN107" i="78"/>
  <c r="CM107" i="78"/>
  <c r="CK107" i="78"/>
  <c r="CI107" i="78"/>
  <c r="CG107" i="78"/>
  <c r="CE107" i="78"/>
  <c r="CA107" i="78"/>
  <c r="BW107" i="78"/>
  <c r="BU107" i="78"/>
  <c r="BO107" i="78"/>
  <c r="BN107" i="78"/>
  <c r="BM107" i="78"/>
  <c r="BK107" i="78"/>
  <c r="BI107" i="78"/>
  <c r="BG107" i="78"/>
  <c r="BF107" i="78"/>
  <c r="BE107" i="78"/>
  <c r="BC107" i="78"/>
  <c r="AP107" i="78"/>
  <c r="AI107" i="78"/>
  <c r="AG107" i="78"/>
  <c r="AF107" i="78"/>
  <c r="AE107" i="78"/>
  <c r="AC107" i="78"/>
  <c r="AA107" i="78"/>
  <c r="Y107" i="78"/>
  <c r="X107" i="78"/>
  <c r="U107" i="78"/>
  <c r="S107" i="78"/>
  <c r="Q107" i="78"/>
  <c r="P107" i="78"/>
  <c r="O107" i="78"/>
  <c r="M107" i="78"/>
  <c r="K107" i="78"/>
  <c r="I107" i="78"/>
  <c r="CC107" i="78"/>
  <c r="BA107" i="78"/>
  <c r="CL107" i="78"/>
  <c r="CJ106" i="78"/>
  <c r="BZ106" i="78"/>
  <c r="BM106" i="78"/>
  <c r="BB106" i="78"/>
  <c r="AR106" i="78"/>
  <c r="AE106" i="78"/>
  <c r="T106" i="78"/>
  <c r="J106" i="78"/>
  <c r="CM106" i="78"/>
  <c r="CS105" i="78"/>
  <c r="CQ105" i="78"/>
  <c r="CP105" i="78"/>
  <c r="CO105" i="78"/>
  <c r="CM105" i="78"/>
  <c r="CL105" i="78"/>
  <c r="CK105" i="78"/>
  <c r="CI105" i="78"/>
  <c r="CH105" i="78"/>
  <c r="CG105" i="78"/>
  <c r="CE105" i="78"/>
  <c r="CD105" i="78"/>
  <c r="CA105" i="78"/>
  <c r="BZ105" i="78"/>
  <c r="BY105" i="78"/>
  <c r="BV105" i="78"/>
  <c r="BU105" i="78"/>
  <c r="BS105" i="78"/>
  <c r="BO105" i="78"/>
  <c r="BM105" i="78"/>
  <c r="BL105" i="78"/>
  <c r="BK105" i="78"/>
  <c r="BI105" i="78"/>
  <c r="BH105" i="78"/>
  <c r="BG105" i="78"/>
  <c r="BE105" i="78"/>
  <c r="BD105" i="78"/>
  <c r="BC105" i="78"/>
  <c r="BA105" i="78"/>
  <c r="AN105" i="78"/>
  <c r="AI105" i="78"/>
  <c r="AH105" i="78"/>
  <c r="AG105" i="78"/>
  <c r="AE105" i="78"/>
  <c r="AD105" i="78"/>
  <c r="AC105" i="78"/>
  <c r="AA105" i="78"/>
  <c r="Z105" i="78"/>
  <c r="Y105" i="78"/>
  <c r="W105" i="78"/>
  <c r="V105" i="78"/>
  <c r="S105" i="78"/>
  <c r="Q105" i="78"/>
  <c r="N105" i="78"/>
  <c r="J105" i="78"/>
  <c r="I105" i="78"/>
  <c r="CC105" i="78"/>
  <c r="O105" i="78"/>
  <c r="CR105" i="78"/>
  <c r="CS104" i="78"/>
  <c r="CP104" i="78"/>
  <c r="CN104" i="78"/>
  <c r="CK104" i="78"/>
  <c r="CH104" i="78"/>
  <c r="CF104" i="78"/>
  <c r="BZ104" i="78"/>
  <c r="BR104" i="78"/>
  <c r="BN104" i="78"/>
  <c r="BK104" i="78"/>
  <c r="BH104" i="78"/>
  <c r="BF104" i="78"/>
  <c r="BC104" i="78"/>
  <c r="AZ104" i="78"/>
  <c r="AX104" i="78"/>
  <c r="AU104" i="78"/>
  <c r="AR104" i="78"/>
  <c r="AP104" i="78"/>
  <c r="AH104" i="78"/>
  <c r="AF104" i="78"/>
  <c r="AC104" i="78"/>
  <c r="Z104" i="78"/>
  <c r="X104" i="78"/>
  <c r="R104" i="78"/>
  <c r="P104" i="78"/>
  <c r="M104" i="78"/>
  <c r="J104" i="78"/>
  <c r="BX104" i="78"/>
  <c r="CO104" i="78"/>
  <c r="CS103" i="78"/>
  <c r="CQ103" i="78"/>
  <c r="CN103" i="78"/>
  <c r="CM103" i="78"/>
  <c r="CK103" i="78"/>
  <c r="CI103" i="78"/>
  <c r="CC103" i="78"/>
  <c r="BU103" i="78"/>
  <c r="BN103" i="78"/>
  <c r="BM103" i="78"/>
  <c r="BK103" i="78"/>
  <c r="BI103" i="78"/>
  <c r="BF103" i="78"/>
  <c r="BE103" i="78"/>
  <c r="BC103" i="78"/>
  <c r="BA103" i="78"/>
  <c r="AX103" i="78"/>
  <c r="AU103" i="78"/>
  <c r="AS103" i="78"/>
  <c r="AP103" i="78"/>
  <c r="AI103" i="78"/>
  <c r="AF103" i="78"/>
  <c r="AE103" i="78"/>
  <c r="AC103" i="78"/>
  <c r="AA103" i="78"/>
  <c r="X103" i="78"/>
  <c r="W103" i="78"/>
  <c r="U103" i="78"/>
  <c r="S103" i="78"/>
  <c r="P103" i="78"/>
  <c r="O103" i="78"/>
  <c r="M103" i="78"/>
  <c r="K103" i="78"/>
  <c r="CA103" i="78"/>
  <c r="AW103" i="78"/>
  <c r="CR103" i="78"/>
  <c r="CQ102" i="78"/>
  <c r="CP102" i="78"/>
  <c r="CN102" i="78"/>
  <c r="CM102" i="78"/>
  <c r="CL102" i="78"/>
  <c r="CI102" i="78"/>
  <c r="BN102" i="78"/>
  <c r="BM102" i="78"/>
  <c r="BL102" i="78"/>
  <c r="BI102" i="78"/>
  <c r="BH102" i="78"/>
  <c r="BF102" i="78"/>
  <c r="BE102" i="78"/>
  <c r="BD102" i="78"/>
  <c r="BA102" i="78"/>
  <c r="AZ102" i="78"/>
  <c r="AX102" i="78"/>
  <c r="AV102" i="78"/>
  <c r="AS102" i="78"/>
  <c r="AR102" i="78"/>
  <c r="AP102" i="78"/>
  <c r="AN102" i="78"/>
  <c r="AI102" i="78"/>
  <c r="AH102" i="78"/>
  <c r="AF102" i="78"/>
  <c r="AE102" i="78"/>
  <c r="AD102" i="78"/>
  <c r="AA102" i="78"/>
  <c r="Z102" i="78"/>
  <c r="X102" i="78"/>
  <c r="P102" i="78"/>
  <c r="AW102" i="78"/>
  <c r="W102" i="78"/>
  <c r="CS102" i="78"/>
  <c r="CS101" i="78"/>
  <c r="CQ101" i="78"/>
  <c r="CP101" i="78"/>
  <c r="CO101" i="78"/>
  <c r="CM101" i="78"/>
  <c r="CL101" i="78"/>
  <c r="CK101" i="78"/>
  <c r="CI101" i="78"/>
  <c r="CH101" i="78"/>
  <c r="CG101" i="78"/>
  <c r="CE101" i="78"/>
  <c r="CD101" i="78"/>
  <c r="CC101" i="78"/>
  <c r="CA101" i="78"/>
  <c r="BZ101" i="78"/>
  <c r="BY101" i="78"/>
  <c r="BW101" i="78"/>
  <c r="BV101" i="78"/>
  <c r="BU101" i="78"/>
  <c r="BS101" i="78"/>
  <c r="BR101" i="78"/>
  <c r="BO101" i="78"/>
  <c r="BM101" i="78"/>
  <c r="BL101" i="78"/>
  <c r="BK101" i="78"/>
  <c r="BI101" i="78"/>
  <c r="BH101" i="78"/>
  <c r="BG101" i="78"/>
  <c r="BD101" i="78"/>
  <c r="BC101" i="78"/>
  <c r="BA101" i="78"/>
  <c r="AZ101" i="78"/>
  <c r="AY101" i="78"/>
  <c r="AV101" i="78"/>
  <c r="AU101" i="78"/>
  <c r="AS101" i="78"/>
  <c r="AR101" i="78"/>
  <c r="AQ101" i="78"/>
  <c r="AN101" i="78"/>
  <c r="AI101" i="78"/>
  <c r="AH101" i="78"/>
  <c r="AG101" i="78"/>
  <c r="AE101" i="78"/>
  <c r="AD101" i="78"/>
  <c r="AC101" i="78"/>
  <c r="AA101" i="78"/>
  <c r="K101" i="78"/>
  <c r="BE101" i="78"/>
  <c r="S101" i="78"/>
  <c r="CN101" i="78"/>
  <c r="CL100" i="78"/>
  <c r="BO100" i="78"/>
  <c r="AT100" i="78"/>
  <c r="V100" i="78"/>
  <c r="CD100" i="78"/>
  <c r="CQ99" i="78"/>
  <c r="CO99" i="78"/>
  <c r="CJ99" i="78"/>
  <c r="CG99" i="78"/>
  <c r="CA99" i="78"/>
  <c r="BY99" i="78"/>
  <c r="BT99" i="78"/>
  <c r="BO99" i="78"/>
  <c r="BI99" i="78"/>
  <c r="BG99" i="78"/>
  <c r="AJ99" i="78"/>
  <c r="AG99" i="78"/>
  <c r="AA99" i="78"/>
  <c r="W99" i="78"/>
  <c r="T99" i="78"/>
  <c r="Q99" i="78"/>
  <c r="K99" i="78"/>
  <c r="I99" i="78"/>
  <c r="CR99" i="78"/>
  <c r="CR98" i="78"/>
  <c r="CP98" i="78"/>
  <c r="CL98" i="78"/>
  <c r="CH98" i="78"/>
  <c r="CB98" i="78"/>
  <c r="BZ98" i="78"/>
  <c r="BV98" i="78"/>
  <c r="BR98" i="78"/>
  <c r="BL98" i="78"/>
  <c r="BJ98" i="78"/>
  <c r="BH98" i="78"/>
  <c r="BD98" i="78"/>
  <c r="AN98" i="78"/>
  <c r="AH98" i="78"/>
  <c r="AD98" i="78"/>
  <c r="AB98" i="78"/>
  <c r="Z98" i="78"/>
  <c r="V98" i="78"/>
  <c r="R98" i="78"/>
  <c r="N98" i="78"/>
  <c r="L98" i="78"/>
  <c r="J98" i="78"/>
  <c r="CD98" i="78"/>
  <c r="CS97" i="78"/>
  <c r="CQ97" i="78"/>
  <c r="CP97" i="78"/>
  <c r="CO97" i="78"/>
  <c r="CM97" i="78"/>
  <c r="CL97" i="78"/>
  <c r="CK97" i="78"/>
  <c r="CI97" i="78"/>
  <c r="CH97" i="78"/>
  <c r="CG97" i="78"/>
  <c r="CE97" i="78"/>
  <c r="CD97" i="78"/>
  <c r="CC97" i="78"/>
  <c r="CA97" i="78"/>
  <c r="BZ97" i="78"/>
  <c r="BY97" i="78"/>
  <c r="BW97" i="78"/>
  <c r="BV97" i="78"/>
  <c r="BU97" i="78"/>
  <c r="BS97" i="78"/>
  <c r="BR97" i="78"/>
  <c r="BO97" i="78"/>
  <c r="BM97" i="78"/>
  <c r="BL97" i="78"/>
  <c r="BK97" i="78"/>
  <c r="BI97" i="78"/>
  <c r="BH97" i="78"/>
  <c r="BG97" i="78"/>
  <c r="BE97" i="78"/>
  <c r="AQ97" i="78"/>
  <c r="AI97" i="78"/>
  <c r="AH97" i="78"/>
  <c r="AG97" i="78"/>
  <c r="AE97" i="78"/>
  <c r="AD97" i="78"/>
  <c r="AC97" i="78"/>
  <c r="AA97" i="78"/>
  <c r="Z97" i="78"/>
  <c r="W97" i="78"/>
  <c r="U97" i="78"/>
  <c r="R97" i="78"/>
  <c r="Q97" i="78"/>
  <c r="O97" i="78"/>
  <c r="M97" i="78"/>
  <c r="J97" i="78"/>
  <c r="I97" i="78"/>
  <c r="AU97" i="78"/>
  <c r="V97" i="78"/>
  <c r="CR97" i="78"/>
  <c r="CS96" i="78"/>
  <c r="CR96" i="78"/>
  <c r="CP96" i="78"/>
  <c r="CN96" i="78"/>
  <c r="CK96" i="78"/>
  <c r="CJ96" i="78"/>
  <c r="CH96" i="78"/>
  <c r="BR96" i="78"/>
  <c r="BK96" i="78"/>
  <c r="BJ96" i="78"/>
  <c r="BH96" i="78"/>
  <c r="BF96" i="78"/>
  <c r="BC96" i="78"/>
  <c r="BB96" i="78"/>
  <c r="AZ96" i="78"/>
  <c r="AU96" i="78"/>
  <c r="AT96" i="78"/>
  <c r="AR96" i="78"/>
  <c r="AP96" i="78"/>
  <c r="AJ96" i="78"/>
  <c r="AH96" i="78"/>
  <c r="AC96" i="78"/>
  <c r="AB96" i="78"/>
  <c r="Z96" i="78"/>
  <c r="X96" i="78"/>
  <c r="U96" i="78"/>
  <c r="T96" i="78"/>
  <c r="R96" i="78"/>
  <c r="M96" i="78"/>
  <c r="L96" i="78"/>
  <c r="J96" i="78"/>
  <c r="CC96" i="78"/>
  <c r="CS95" i="78"/>
  <c r="CQ95" i="78"/>
  <c r="CN95" i="78"/>
  <c r="CM95" i="78"/>
  <c r="CK95" i="78"/>
  <c r="CI95" i="78"/>
  <c r="BS95" i="78"/>
  <c r="BN95" i="78"/>
  <c r="BM95" i="78"/>
  <c r="BK95" i="78"/>
  <c r="BI95" i="78"/>
  <c r="BF95" i="78"/>
  <c r="BE95" i="78"/>
  <c r="BC95" i="78"/>
  <c r="BA95" i="78"/>
  <c r="AP95" i="78"/>
  <c r="AI95" i="78"/>
  <c r="AF95" i="78"/>
  <c r="AE95" i="78"/>
  <c r="AC95" i="78"/>
  <c r="AA95" i="78"/>
  <c r="X95" i="78"/>
  <c r="U95" i="78"/>
  <c r="S95" i="78"/>
  <c r="P95" i="78"/>
  <c r="O95" i="78"/>
  <c r="M95" i="78"/>
  <c r="K95" i="78"/>
  <c r="CF95" i="78"/>
  <c r="AX95" i="78"/>
  <c r="CR95" i="78"/>
  <c r="CQ94" i="78"/>
  <c r="CP94" i="78"/>
  <c r="CN94" i="78"/>
  <c r="CL94" i="78"/>
  <c r="CI94" i="78"/>
  <c r="CH94" i="78"/>
  <c r="BR94" i="78"/>
  <c r="BN94" i="78"/>
  <c r="BL94" i="78"/>
  <c r="BI94" i="78"/>
  <c r="BH94" i="78"/>
  <c r="BF94" i="78"/>
  <c r="BD94" i="78"/>
  <c r="BA94" i="78"/>
  <c r="AZ94" i="78"/>
  <c r="AX94" i="78"/>
  <c r="AV94" i="78"/>
  <c r="AS94" i="78"/>
  <c r="AR94" i="78"/>
  <c r="AP94" i="78"/>
  <c r="AN94" i="78"/>
  <c r="AI94" i="78"/>
  <c r="AH94" i="78"/>
  <c r="AF94" i="78"/>
  <c r="AD94" i="78"/>
  <c r="AA94" i="78"/>
  <c r="Z94" i="78"/>
  <c r="X94" i="78"/>
  <c r="V94" i="78"/>
  <c r="W94" i="78" s="1"/>
  <c r="R94" i="78"/>
  <c r="N94" i="78"/>
  <c r="J94" i="78"/>
  <c r="CF94" i="78"/>
  <c r="O94" i="78"/>
  <c r="CM94" i="78"/>
  <c r="CS93" i="78"/>
  <c r="CQ93" i="78"/>
  <c r="CP93" i="78"/>
  <c r="CO93" i="78"/>
  <c r="CM93" i="78"/>
  <c r="CL93" i="78"/>
  <c r="CK93" i="78"/>
  <c r="CI93" i="78"/>
  <c r="CH93" i="78"/>
  <c r="CG93" i="78"/>
  <c r="CE93" i="78"/>
  <c r="CD93" i="78"/>
  <c r="CC93" i="78"/>
  <c r="CA93" i="78"/>
  <c r="BZ93" i="78"/>
  <c r="BY93" i="78"/>
  <c r="BW93" i="78"/>
  <c r="BV93" i="78"/>
  <c r="BU93" i="78"/>
  <c r="BS93" i="78"/>
  <c r="BR93" i="78"/>
  <c r="BO93" i="78"/>
  <c r="BM93" i="78"/>
  <c r="BL93" i="78"/>
  <c r="BK93" i="78"/>
  <c r="BI93" i="78"/>
  <c r="BH93" i="78"/>
  <c r="BG93" i="78"/>
  <c r="BE93" i="78"/>
  <c r="BD93" i="78"/>
  <c r="BC93" i="78"/>
  <c r="BA93" i="78"/>
  <c r="AY93" i="78"/>
  <c r="AV93" i="78"/>
  <c r="AU93" i="78"/>
  <c r="AS93" i="78"/>
  <c r="AQ93" i="78"/>
  <c r="AN93" i="78"/>
  <c r="AI93" i="78"/>
  <c r="AH93" i="78"/>
  <c r="AG93" i="78"/>
  <c r="AE93" i="78"/>
  <c r="AD93" i="78"/>
  <c r="AC93" i="78"/>
  <c r="AA93" i="78"/>
  <c r="Z93" i="78"/>
  <c r="Y93" i="78"/>
  <c r="M93" i="78"/>
  <c r="AZ93" i="78"/>
  <c r="Q93" i="78"/>
  <c r="CN93" i="78"/>
  <c r="CO92" i="78"/>
  <c r="CJ92" i="78"/>
  <c r="CG92" i="78"/>
  <c r="CD92" i="78"/>
  <c r="BY92" i="78"/>
  <c r="BT92" i="78"/>
  <c r="BO92" i="78"/>
  <c r="BL92" i="78"/>
  <c r="BG92" i="78"/>
  <c r="BB92" i="78"/>
  <c r="AY92" i="78"/>
  <c r="AV92" i="78"/>
  <c r="AQ92" i="78"/>
  <c r="AJ92" i="78"/>
  <c r="AG92" i="78"/>
  <c r="AD92" i="78"/>
  <c r="Y92" i="78"/>
  <c r="N92" i="78"/>
  <c r="I92" i="78"/>
  <c r="CE91" i="78"/>
  <c r="AW91" i="78"/>
  <c r="CR90" i="78"/>
  <c r="CM90" i="78"/>
  <c r="CL90" i="78"/>
  <c r="CI90" i="78"/>
  <c r="CE90" i="78"/>
  <c r="CA90" i="78"/>
  <c r="BZ90" i="78"/>
  <c r="BW90" i="78"/>
  <c r="BT90" i="78"/>
  <c r="BN90" i="78"/>
  <c r="BM90" i="78"/>
  <c r="AZ90" i="78"/>
  <c r="AJ90" i="78"/>
  <c r="AF90" i="78"/>
  <c r="AE90" i="78"/>
  <c r="AD90" i="78"/>
  <c r="AB90" i="78"/>
  <c r="Z90" i="78"/>
  <c r="V90" i="78"/>
  <c r="T90" i="78"/>
  <c r="S90" i="78"/>
  <c r="R90" i="78"/>
  <c r="O90" i="78"/>
  <c r="K90" i="78"/>
  <c r="J90" i="78"/>
  <c r="AO90" i="78"/>
  <c r="CP90" i="78"/>
  <c r="CS89" i="78"/>
  <c r="CQ89" i="78"/>
  <c r="CP89" i="78"/>
  <c r="CO89" i="78"/>
  <c r="CM89" i="78"/>
  <c r="CL89" i="78"/>
  <c r="CK89" i="78"/>
  <c r="CI89" i="78"/>
  <c r="CH89" i="78"/>
  <c r="CG89" i="78"/>
  <c r="CE89" i="78"/>
  <c r="CD89" i="78"/>
  <c r="CC89" i="78"/>
  <c r="CA89" i="78"/>
  <c r="BZ89" i="78"/>
  <c r="BY89" i="78"/>
  <c r="BW89" i="78"/>
  <c r="BV89" i="78"/>
  <c r="BU89" i="78"/>
  <c r="BS89" i="78"/>
  <c r="BR89" i="78"/>
  <c r="BO89" i="78"/>
  <c r="BM89" i="78"/>
  <c r="BL89" i="78"/>
  <c r="BK89" i="78"/>
  <c r="BI89" i="78"/>
  <c r="BH89" i="78"/>
  <c r="BG89" i="78"/>
  <c r="BE89" i="78"/>
  <c r="AZ89" i="78"/>
  <c r="AV89" i="78"/>
  <c r="AO89" i="78"/>
  <c r="AI89" i="78"/>
  <c r="AH89" i="78"/>
  <c r="AG89" i="78"/>
  <c r="AE89" i="78"/>
  <c r="AD89" i="78"/>
  <c r="AC89" i="78"/>
  <c r="AA89" i="78"/>
  <c r="Z89" i="78"/>
  <c r="V89" i="78"/>
  <c r="R89" i="78"/>
  <c r="Q89" i="78"/>
  <c r="N89" i="78"/>
  <c r="K89" i="78"/>
  <c r="AU89" i="78"/>
  <c r="W89" i="78"/>
  <c r="CR89" i="78"/>
  <c r="CP88" i="78"/>
  <c r="CO88" i="78"/>
  <c r="CL88" i="78"/>
  <c r="CJ88" i="78"/>
  <c r="CF88" i="78"/>
  <c r="CD88" i="78"/>
  <c r="CB88" i="78"/>
  <c r="BY88" i="78"/>
  <c r="BU88" i="78"/>
  <c r="BT88" i="78"/>
  <c r="BO88" i="78"/>
  <c r="BL88" i="78"/>
  <c r="BH88" i="78"/>
  <c r="BG88" i="78"/>
  <c r="BD88" i="78"/>
  <c r="BB88" i="78"/>
  <c r="AX88" i="78"/>
  <c r="AV88" i="78"/>
  <c r="AT88" i="78"/>
  <c r="AQ88" i="78"/>
  <c r="AJ88" i="78"/>
  <c r="AG88" i="78"/>
  <c r="AD88" i="78"/>
  <c r="Z88" i="78"/>
  <c r="Y88" i="78"/>
  <c r="V88" i="78"/>
  <c r="P88" i="78"/>
  <c r="BY87" i="78"/>
  <c r="AE87" i="78"/>
  <c r="BM87" i="78"/>
  <c r="CQ86" i="78"/>
  <c r="CJ86" i="78"/>
  <c r="CF86" i="78"/>
  <c r="BZ86" i="78"/>
  <c r="BV86" i="78"/>
  <c r="BM86" i="78"/>
  <c r="BI86" i="78"/>
  <c r="BB86" i="78"/>
  <c r="AX86" i="78"/>
  <c r="AR86" i="78"/>
  <c r="AP86" i="78"/>
  <c r="AN86" i="78"/>
  <c r="AE86" i="78"/>
  <c r="AD86" i="78"/>
  <c r="AA86" i="78"/>
  <c r="P86" i="78"/>
  <c r="S86" i="78"/>
  <c r="CM86" i="78"/>
  <c r="CS85" i="78"/>
  <c r="CQ85" i="78"/>
  <c r="CP85" i="78"/>
  <c r="CO85" i="78"/>
  <c r="CM85" i="78"/>
  <c r="CL85" i="78"/>
  <c r="CK85" i="78"/>
  <c r="CI85" i="78"/>
  <c r="CH85" i="78"/>
  <c r="CG85" i="78"/>
  <c r="CE85" i="78"/>
  <c r="CD85" i="78"/>
  <c r="CC85" i="78"/>
  <c r="CA85" i="78"/>
  <c r="BZ85" i="78"/>
  <c r="BY85" i="78"/>
  <c r="BW85" i="78"/>
  <c r="BV85" i="78"/>
  <c r="BU85" i="78"/>
  <c r="BS85" i="78"/>
  <c r="BR85" i="78"/>
  <c r="BO85" i="78"/>
  <c r="BM85" i="78"/>
  <c r="BL85" i="78"/>
  <c r="BK85" i="78"/>
  <c r="BI85" i="78"/>
  <c r="BH85" i="78"/>
  <c r="BG85" i="78"/>
  <c r="BE85" i="78"/>
  <c r="AY85" i="78"/>
  <c r="AU85" i="78"/>
  <c r="AI85" i="78"/>
  <c r="AH85" i="78"/>
  <c r="AG85" i="78"/>
  <c r="AE85" i="78"/>
  <c r="AD85" i="78"/>
  <c r="AC85" i="78"/>
  <c r="AA85" i="78"/>
  <c r="Z85" i="78"/>
  <c r="W85" i="78"/>
  <c r="Q85" i="78"/>
  <c r="M85" i="78"/>
  <c r="V85" i="78"/>
  <c r="CN85" i="78"/>
  <c r="CO84" i="78"/>
  <c r="CK84" i="78"/>
  <c r="CD84" i="78"/>
  <c r="BZ84" i="78"/>
  <c r="BT84" i="78"/>
  <c r="BN84" i="78"/>
  <c r="BG84" i="78"/>
  <c r="BC84" i="78"/>
  <c r="AV84" i="78"/>
  <c r="AR84" i="78"/>
  <c r="AJ84" i="78"/>
  <c r="AF84" i="78"/>
  <c r="Y84" i="78"/>
  <c r="U84" i="78"/>
  <c r="N84" i="78"/>
  <c r="J84" i="78"/>
  <c r="CL84" i="78"/>
  <c r="BO83" i="78"/>
  <c r="BJ83" i="78"/>
  <c r="AG83" i="78"/>
  <c r="AB83" i="78"/>
  <c r="CI83" i="78"/>
  <c r="CR82" i="78"/>
  <c r="CJ82" i="78"/>
  <c r="CE82" i="78"/>
  <c r="CB82" i="78"/>
  <c r="BT82" i="78"/>
  <c r="BM82" i="78"/>
  <c r="BJ82" i="78"/>
  <c r="AW82" i="78"/>
  <c r="AT82" i="78"/>
  <c r="AJ82" i="78"/>
  <c r="AE82" i="78"/>
  <c r="AB82" i="78"/>
  <c r="T82" i="78"/>
  <c r="O82" i="78"/>
  <c r="L82" i="78"/>
  <c r="BB82" i="78"/>
  <c r="CS81" i="78"/>
  <c r="CP81" i="78"/>
  <c r="CO81" i="78"/>
  <c r="CM81" i="78"/>
  <c r="CK81" i="78"/>
  <c r="CH81" i="78"/>
  <c r="CG81" i="78"/>
  <c r="CE81" i="78"/>
  <c r="CC81" i="78"/>
  <c r="BZ81" i="78"/>
  <c r="BY81" i="78"/>
  <c r="BX81" i="78"/>
  <c r="BW81" i="78"/>
  <c r="BU81" i="78"/>
  <c r="BR81" i="78"/>
  <c r="BO81" i="78"/>
  <c r="BN81" i="78"/>
  <c r="BM81" i="78"/>
  <c r="BK81" i="78"/>
  <c r="BH81" i="78"/>
  <c r="BG81" i="78"/>
  <c r="BF81" i="78"/>
  <c r="BE81" i="78"/>
  <c r="BC81" i="78"/>
  <c r="AZ81" i="78"/>
  <c r="AY81" i="78"/>
  <c r="AX81" i="78"/>
  <c r="AW81" i="78"/>
  <c r="AU81" i="78"/>
  <c r="AH81" i="78"/>
  <c r="AG81" i="78"/>
  <c r="AF81" i="78"/>
  <c r="AE81" i="78"/>
  <c r="AC81" i="78"/>
  <c r="Z81" i="78"/>
  <c r="Y81" i="78"/>
  <c r="X81" i="78"/>
  <c r="W81" i="78"/>
  <c r="U81" i="78"/>
  <c r="R81" i="78"/>
  <c r="Q81" i="78"/>
  <c r="P81" i="78"/>
  <c r="O81" i="78"/>
  <c r="K81" i="78"/>
  <c r="J81" i="78"/>
  <c r="I81" i="78"/>
  <c r="AR81" i="78"/>
  <c r="CL81" i="78"/>
  <c r="CS80" i="78"/>
  <c r="CP80" i="78"/>
  <c r="CK80" i="78"/>
  <c r="CH80" i="78"/>
  <c r="CC80" i="78"/>
  <c r="BZ80" i="78"/>
  <c r="BU80" i="78"/>
  <c r="BR80" i="78"/>
  <c r="BK80" i="78"/>
  <c r="BH80" i="78"/>
  <c r="BC80" i="78"/>
  <c r="AZ80" i="78"/>
  <c r="AU80" i="78"/>
  <c r="AR80" i="78"/>
  <c r="AH80" i="78"/>
  <c r="AC80" i="78"/>
  <c r="Z80" i="78"/>
  <c r="U80" i="78"/>
  <c r="R80" i="78"/>
  <c r="J80" i="78"/>
  <c r="CO80" i="78"/>
  <c r="CS79" i="78"/>
  <c r="CQ79" i="78"/>
  <c r="CP79" i="78"/>
  <c r="CO79" i="78"/>
  <c r="CN79" i="78"/>
  <c r="CM79" i="78"/>
  <c r="CL79" i="78"/>
  <c r="CK79" i="78"/>
  <c r="CI79" i="78"/>
  <c r="CH79" i="78"/>
  <c r="CG79" i="78"/>
  <c r="CF79" i="78"/>
  <c r="CE79" i="78"/>
  <c r="BX79" i="78"/>
  <c r="BO79" i="78"/>
  <c r="BN79" i="78"/>
  <c r="BM79" i="78"/>
  <c r="BL79" i="78"/>
  <c r="BK79" i="78"/>
  <c r="BI79" i="78"/>
  <c r="BH79" i="78"/>
  <c r="BG79" i="78"/>
  <c r="BF79" i="78"/>
  <c r="BE79" i="78"/>
  <c r="BD79" i="78"/>
  <c r="BC79" i="78"/>
  <c r="BA79" i="78"/>
  <c r="AW79" i="78"/>
  <c r="AI79" i="78"/>
  <c r="AH79" i="78"/>
  <c r="AG79" i="78"/>
  <c r="AF79" i="78"/>
  <c r="AE79" i="78"/>
  <c r="AD79" i="78"/>
  <c r="AC79" i="78"/>
  <c r="AA79" i="78"/>
  <c r="Z79" i="78"/>
  <c r="Y79" i="78"/>
  <c r="X79" i="78"/>
  <c r="W79" i="78"/>
  <c r="V79" i="78"/>
  <c r="S79" i="78"/>
  <c r="P79" i="78"/>
  <c r="O79" i="78"/>
  <c r="M79" i="78"/>
  <c r="K79" i="78"/>
  <c r="AP79" i="78"/>
  <c r="R79" i="78"/>
  <c r="CR79" i="78"/>
  <c r="CQ78" i="78"/>
  <c r="CP78" i="78"/>
  <c r="CO78" i="78"/>
  <c r="CN78" i="78"/>
  <c r="CI78" i="78"/>
  <c r="CH78" i="78"/>
  <c r="CF78" i="78"/>
  <c r="CA78" i="78"/>
  <c r="BZ78" i="78"/>
  <c r="BX78" i="78"/>
  <c r="BS78" i="78"/>
  <c r="BR78" i="78"/>
  <c r="BO78" i="78"/>
  <c r="BN78" i="78"/>
  <c r="BL78" i="78"/>
  <c r="BI78" i="78"/>
  <c r="BH78" i="78"/>
  <c r="BG78" i="78"/>
  <c r="BF78" i="78"/>
  <c r="BD78" i="78"/>
  <c r="BA78" i="78"/>
  <c r="AZ78" i="78"/>
  <c r="AY78" i="78"/>
  <c r="AX78" i="78"/>
  <c r="AV78" i="78"/>
  <c r="AS78" i="78"/>
  <c r="AR78" i="78"/>
  <c r="AQ78" i="78"/>
  <c r="AP78" i="78"/>
  <c r="AN78" i="78"/>
  <c r="AI78" i="78"/>
  <c r="AH78" i="78"/>
  <c r="AG78" i="78"/>
  <c r="AF78" i="78"/>
  <c r="S78" i="78"/>
  <c r="CS77" i="78"/>
  <c r="CQ77" i="78"/>
  <c r="CO77" i="78"/>
  <c r="CL77" i="78"/>
  <c r="CK77" i="78"/>
  <c r="CI77" i="78"/>
  <c r="CG77" i="78"/>
  <c r="CD77" i="78"/>
  <c r="CC77" i="78"/>
  <c r="CA77" i="78"/>
  <c r="BY77" i="78"/>
  <c r="BV77" i="78"/>
  <c r="BU77" i="78"/>
  <c r="BS77" i="78"/>
  <c r="BO77" i="78"/>
  <c r="BL77" i="78"/>
  <c r="BK77" i="78"/>
  <c r="BI77" i="78"/>
  <c r="BG77" i="78"/>
  <c r="BD77" i="78"/>
  <c r="BC77" i="78"/>
  <c r="BA77" i="78"/>
  <c r="AY77" i="78"/>
  <c r="AV77" i="78"/>
  <c r="AU77" i="78"/>
  <c r="AS77" i="78"/>
  <c r="AQ77" i="78"/>
  <c r="AN77" i="78"/>
  <c r="AI77" i="78"/>
  <c r="AG77" i="78"/>
  <c r="AD77" i="78"/>
  <c r="AC77" i="78"/>
  <c r="AA77" i="78"/>
  <c r="Y77" i="78"/>
  <c r="U77" i="78"/>
  <c r="S77" i="78"/>
  <c r="CP77" i="78"/>
  <c r="CL76" i="78"/>
  <c r="CJ76" i="78"/>
  <c r="BV76" i="78"/>
  <c r="BT76" i="78"/>
  <c r="BD76" i="78"/>
  <c r="BB76" i="78"/>
  <c r="AN76" i="78"/>
  <c r="AJ76" i="78"/>
  <c r="V76" i="78"/>
  <c r="T76" i="78"/>
  <c r="CD76" i="78"/>
  <c r="CR75" i="78"/>
  <c r="CM75" i="78"/>
  <c r="CJ75" i="78"/>
  <c r="CG75" i="78"/>
  <c r="CB75" i="78"/>
  <c r="BW75" i="78"/>
  <c r="BT75" i="78"/>
  <c r="BO75" i="78"/>
  <c r="BJ75" i="78"/>
  <c r="BE75" i="78"/>
  <c r="BB75" i="78"/>
  <c r="AO75" i="78"/>
  <c r="AJ75" i="78"/>
  <c r="AG75" i="78"/>
  <c r="AB75" i="78"/>
  <c r="W75" i="78"/>
  <c r="T75" i="78"/>
  <c r="Q75" i="78"/>
  <c r="L75" i="78"/>
  <c r="CQ75" i="78"/>
  <c r="CM74" i="78"/>
  <c r="CL74" i="78"/>
  <c r="CH74" i="78"/>
  <c r="CD74" i="78"/>
  <c r="BW74" i="78"/>
  <c r="BV74" i="78"/>
  <c r="BR74" i="78"/>
  <c r="BL74" i="78"/>
  <c r="BE74" i="78"/>
  <c r="BD74" i="78"/>
  <c r="AZ74" i="78"/>
  <c r="AO74" i="78"/>
  <c r="AH74" i="78"/>
  <c r="AD74" i="78"/>
  <c r="V74" i="78"/>
  <c r="W74" i="78" s="1"/>
  <c r="R74" i="78"/>
  <c r="N74" i="78"/>
  <c r="AV74" i="78"/>
  <c r="CR74" i="78"/>
  <c r="CS73" i="78"/>
  <c r="CP73" i="78"/>
  <c r="CO73" i="78"/>
  <c r="CN73" i="78"/>
  <c r="CM73" i="78"/>
  <c r="CK73" i="78"/>
  <c r="CH73" i="78"/>
  <c r="CG73" i="78"/>
  <c r="CF73" i="78"/>
  <c r="CE73" i="78"/>
  <c r="CC73" i="78"/>
  <c r="BW73" i="78"/>
  <c r="BO73" i="78"/>
  <c r="BN73" i="78"/>
  <c r="BM73" i="78"/>
  <c r="BK73" i="78"/>
  <c r="BH73" i="78"/>
  <c r="BG73" i="78"/>
  <c r="BF73" i="78"/>
  <c r="BE73" i="78"/>
  <c r="BC73" i="78"/>
  <c r="AZ73" i="78"/>
  <c r="AY73" i="78"/>
  <c r="AR73" i="78"/>
  <c r="AH73" i="78"/>
  <c r="AG73" i="78"/>
  <c r="AF73" i="78"/>
  <c r="AE73" i="78"/>
  <c r="AC73" i="78"/>
  <c r="Z73" i="78"/>
  <c r="Y73" i="78"/>
  <c r="X73" i="78"/>
  <c r="W73" i="78"/>
  <c r="U73" i="78"/>
  <c r="R73" i="78"/>
  <c r="Q73" i="78"/>
  <c r="P73" i="78"/>
  <c r="O73" i="78"/>
  <c r="M73" i="78"/>
  <c r="J73" i="78"/>
  <c r="I73" i="78"/>
  <c r="CL73" i="78"/>
  <c r="CQ72" i="78"/>
  <c r="CC72" i="78"/>
  <c r="BZ72" i="78"/>
  <c r="BR72" i="78"/>
  <c r="BJ72" i="78"/>
  <c r="AX72" i="78"/>
  <c r="AI72" i="78"/>
  <c r="Z72" i="78"/>
  <c r="L72" i="78"/>
  <c r="CK72" i="78"/>
  <c r="CQ71" i="78"/>
  <c r="CM71" i="78"/>
  <c r="CI71" i="78"/>
  <c r="CF71" i="78"/>
  <c r="BW71" i="78"/>
  <c r="BO71" i="78"/>
  <c r="BL71" i="78"/>
  <c r="BK71" i="78"/>
  <c r="BH71" i="78"/>
  <c r="BF71" i="78"/>
  <c r="BC71" i="78"/>
  <c r="AP71" i="78"/>
  <c r="AH71" i="78"/>
  <c r="AG71" i="78"/>
  <c r="AE71" i="78"/>
  <c r="AC71" i="78"/>
  <c r="X71" i="78"/>
  <c r="Y71" i="78" s="1"/>
  <c r="V71" i="78"/>
  <c r="S71" i="78"/>
  <c r="P71" i="78"/>
  <c r="O71" i="78"/>
  <c r="M71" i="78"/>
  <c r="K71" i="78"/>
  <c r="CA71" i="78"/>
  <c r="AR71" i="78"/>
  <c r="CL71" i="78"/>
  <c r="CQ70" i="78"/>
  <c r="CP70" i="78"/>
  <c r="CN70" i="78"/>
  <c r="CL70" i="78"/>
  <c r="CI70" i="78"/>
  <c r="CH70" i="78"/>
  <c r="CF70" i="78"/>
  <c r="CA70" i="78"/>
  <c r="BV70" i="78"/>
  <c r="BR70" i="78"/>
  <c r="BN70" i="78"/>
  <c r="BL70" i="78"/>
  <c r="BI70" i="78"/>
  <c r="BH70" i="78"/>
  <c r="BF70" i="78"/>
  <c r="BD70" i="78"/>
  <c r="BA70" i="78"/>
  <c r="AZ70" i="78"/>
  <c r="AX70" i="78"/>
  <c r="AV70" i="78"/>
  <c r="AS70" i="78"/>
  <c r="AR70" i="78"/>
  <c r="AP70" i="78"/>
  <c r="AN70" i="78"/>
  <c r="AI70" i="78"/>
  <c r="AH70" i="78"/>
  <c r="AF70" i="78"/>
  <c r="AD70" i="78"/>
  <c r="AA70" i="78"/>
  <c r="Z70" i="78"/>
  <c r="X70" i="78"/>
  <c r="V70" i="78"/>
  <c r="R70" i="78"/>
  <c r="P70" i="78"/>
  <c r="N70" i="78"/>
  <c r="K70" i="78"/>
  <c r="J70" i="78"/>
  <c r="CD70" i="78"/>
  <c r="S70" i="78"/>
  <c r="CO70" i="78"/>
  <c r="CS69" i="78"/>
  <c r="CQ69" i="78"/>
  <c r="CP69" i="78"/>
  <c r="CO69" i="78"/>
  <c r="CM69" i="78"/>
  <c r="CL69" i="78"/>
  <c r="CK69" i="78"/>
  <c r="CI69" i="78"/>
  <c r="CH69" i="78"/>
  <c r="CG69" i="78"/>
  <c r="CE69" i="78"/>
  <c r="CD69" i="78"/>
  <c r="CC69" i="78"/>
  <c r="CA69" i="78"/>
  <c r="BZ69" i="78"/>
  <c r="BY69" i="78"/>
  <c r="BW69" i="78"/>
  <c r="BV69" i="78"/>
  <c r="BU69" i="78"/>
  <c r="BS69" i="78"/>
  <c r="BR69" i="78"/>
  <c r="BO69" i="78"/>
  <c r="BM69" i="78"/>
  <c r="BL69" i="78"/>
  <c r="BK69" i="78"/>
  <c r="BI69" i="78"/>
  <c r="BH69" i="78"/>
  <c r="BG69" i="78"/>
  <c r="BE69" i="78"/>
  <c r="BD69" i="78"/>
  <c r="BC69" i="78"/>
  <c r="BA69" i="78"/>
  <c r="AY69" i="78"/>
  <c r="AV69" i="78"/>
  <c r="AU69" i="78"/>
  <c r="AS69" i="78"/>
  <c r="AQ69" i="78"/>
  <c r="AN69" i="78"/>
  <c r="AI69" i="78"/>
  <c r="AH69" i="78"/>
  <c r="AG69" i="78"/>
  <c r="AE69" i="78"/>
  <c r="AD69" i="78"/>
  <c r="AC69" i="78"/>
  <c r="AA69" i="78"/>
  <c r="Z69" i="78"/>
  <c r="V69" i="78"/>
  <c r="Q69" i="78"/>
  <c r="M69" i="78"/>
  <c r="K69" i="78"/>
  <c r="AZ69" i="78"/>
  <c r="N69" i="78"/>
  <c r="CR69" i="78"/>
  <c r="CR68" i="78"/>
  <c r="CO68" i="78"/>
  <c r="CN68" i="78"/>
  <c r="CL68" i="78"/>
  <c r="CJ68" i="78"/>
  <c r="CG68" i="78"/>
  <c r="CD68" i="78"/>
  <c r="BO68" i="78"/>
  <c r="BL68" i="78"/>
  <c r="BJ68" i="78"/>
  <c r="BG68" i="78"/>
  <c r="BF68" i="78"/>
  <c r="BD68" i="78"/>
  <c r="BB68" i="78"/>
  <c r="AY68" i="78"/>
  <c r="AV68" i="78"/>
  <c r="AT68" i="78"/>
  <c r="AQ68" i="78"/>
  <c r="AP68" i="78"/>
  <c r="AN68" i="78"/>
  <c r="AJ68" i="78"/>
  <c r="AG68" i="78"/>
  <c r="AD68" i="78"/>
  <c r="AB68" i="78"/>
  <c r="Y68" i="78"/>
  <c r="X68" i="78"/>
  <c r="Q68" i="78"/>
  <c r="N68" i="78"/>
  <c r="L68" i="78"/>
  <c r="CB68" i="78"/>
  <c r="I68" i="78"/>
  <c r="AW67" i="78"/>
  <c r="CE66" i="78"/>
  <c r="AE66" i="78"/>
  <c r="O66" i="78"/>
  <c r="AW66" i="78"/>
  <c r="CS65" i="78"/>
  <c r="CQ65" i="78"/>
  <c r="CP65" i="78"/>
  <c r="CO65" i="78"/>
  <c r="CM65" i="78"/>
  <c r="CL65" i="78"/>
  <c r="CK65" i="78"/>
  <c r="CI65" i="78"/>
  <c r="CH65" i="78"/>
  <c r="CG65" i="78"/>
  <c r="CE65" i="78"/>
  <c r="CD65" i="78"/>
  <c r="CC65" i="78"/>
  <c r="CA65" i="78"/>
  <c r="BZ65" i="78"/>
  <c r="BY65" i="78"/>
  <c r="BW65" i="78"/>
  <c r="BV65" i="78"/>
  <c r="BU65" i="78"/>
  <c r="BS65" i="78"/>
  <c r="BR65" i="78"/>
  <c r="BO65" i="78"/>
  <c r="BM65" i="78"/>
  <c r="BL65" i="78"/>
  <c r="BK65" i="78"/>
  <c r="BI65" i="78"/>
  <c r="BH65" i="78"/>
  <c r="BG65" i="78"/>
  <c r="BE65" i="78"/>
  <c r="BD65" i="78"/>
  <c r="BC65" i="78"/>
  <c r="BA65" i="78"/>
  <c r="AZ65" i="78"/>
  <c r="AY65" i="78"/>
  <c r="AW65" i="78"/>
  <c r="AU65" i="78"/>
  <c r="AR65" i="78"/>
  <c r="AO65" i="78"/>
  <c r="AI65" i="78"/>
  <c r="AH65" i="78"/>
  <c r="AG65" i="78"/>
  <c r="AE65" i="78"/>
  <c r="AD65" i="78"/>
  <c r="AC65" i="78"/>
  <c r="AA65" i="78"/>
  <c r="Z65" i="78"/>
  <c r="Y65" i="78"/>
  <c r="W65" i="78"/>
  <c r="V65" i="78"/>
  <c r="U65" i="78"/>
  <c r="S65" i="78"/>
  <c r="Q65" i="78"/>
  <c r="R65" i="78" s="1"/>
  <c r="CN65" i="78"/>
  <c r="CC64" i="78"/>
  <c r="X64" i="78"/>
  <c r="M64" i="78"/>
  <c r="AH64" i="78"/>
  <c r="CK63" i="78"/>
  <c r="CA63" i="78"/>
  <c r="BN63" i="78"/>
  <c r="BC63" i="78"/>
  <c r="AS63" i="78"/>
  <c r="AF63" i="78"/>
  <c r="U63" i="78"/>
  <c r="K63" i="78"/>
  <c r="CM63" i="78"/>
  <c r="CR62" i="78"/>
  <c r="CH62" i="78"/>
  <c r="BW62" i="78"/>
  <c r="BJ62" i="78"/>
  <c r="AO62" i="78"/>
  <c r="AE62" i="78"/>
  <c r="AB62" i="78"/>
  <c r="T62" i="78"/>
  <c r="R62" i="78"/>
  <c r="J62" i="78"/>
  <c r="CM62" i="78"/>
  <c r="CS61" i="78"/>
  <c r="CQ61" i="78"/>
  <c r="CP61" i="78"/>
  <c r="CO61" i="78"/>
  <c r="CM61" i="78"/>
  <c r="CL61" i="78"/>
  <c r="CK61" i="78"/>
  <c r="CI61" i="78"/>
  <c r="CH61" i="78"/>
  <c r="CG61" i="78"/>
  <c r="CE61" i="78"/>
  <c r="CD61" i="78"/>
  <c r="CC61" i="78"/>
  <c r="CA61" i="78"/>
  <c r="BZ61" i="78"/>
  <c r="BY61" i="78"/>
  <c r="BW61" i="78"/>
  <c r="BV61" i="78"/>
  <c r="BU61" i="78"/>
  <c r="BS61" i="78"/>
  <c r="BR61" i="78"/>
  <c r="BO61" i="78"/>
  <c r="BM61" i="78"/>
  <c r="BL61" i="78"/>
  <c r="BK61" i="78"/>
  <c r="BI61" i="78"/>
  <c r="BH61" i="78"/>
  <c r="BG61" i="78"/>
  <c r="BE61" i="78"/>
  <c r="BD61" i="78"/>
  <c r="AV61" i="78"/>
  <c r="AI61" i="78"/>
  <c r="AH61" i="78"/>
  <c r="AG61" i="78"/>
  <c r="AE61" i="78"/>
  <c r="AD61" i="78"/>
  <c r="AC61" i="78"/>
  <c r="AA61" i="78"/>
  <c r="Z61" i="78"/>
  <c r="Y61" i="78"/>
  <c r="W61" i="78"/>
  <c r="U61" i="78"/>
  <c r="S61" i="78"/>
  <c r="R61" i="78"/>
  <c r="Q61" i="78"/>
  <c r="N61" i="78"/>
  <c r="M61" i="78"/>
  <c r="J61" i="78"/>
  <c r="I61" i="78"/>
  <c r="AU61" i="78"/>
  <c r="V61" i="78"/>
  <c r="CR61" i="78"/>
  <c r="CS60" i="78"/>
  <c r="CR60" i="78"/>
  <c r="CP60" i="78"/>
  <c r="CO60" i="78"/>
  <c r="CL60" i="78"/>
  <c r="CK60" i="78"/>
  <c r="CH60" i="78"/>
  <c r="CG60" i="78"/>
  <c r="CF60" i="78"/>
  <c r="CD60" i="78"/>
  <c r="CB60" i="78"/>
  <c r="BT60" i="78"/>
  <c r="BO60" i="78"/>
  <c r="BN60" i="78"/>
  <c r="BK60" i="78"/>
  <c r="BJ60" i="78"/>
  <c r="BH60" i="78"/>
  <c r="BG60" i="78"/>
  <c r="BD60" i="78"/>
  <c r="BC60" i="78"/>
  <c r="AZ60" i="78"/>
  <c r="AY60" i="78"/>
  <c r="AX60" i="78"/>
  <c r="AV60" i="78"/>
  <c r="AT60" i="78"/>
  <c r="AR60" i="78"/>
  <c r="AP60" i="78"/>
  <c r="AN60" i="78"/>
  <c r="AJ60" i="78"/>
  <c r="AG60" i="78"/>
  <c r="AF60" i="78"/>
  <c r="AC60" i="78"/>
  <c r="AB60" i="78"/>
  <c r="Z60" i="78"/>
  <c r="Y60" i="78"/>
  <c r="V60" i="78"/>
  <c r="R60" i="78"/>
  <c r="N60" i="78"/>
  <c r="L60" i="78"/>
  <c r="J60" i="78"/>
  <c r="BZ60" i="78"/>
  <c r="Q60" i="78"/>
  <c r="CB59" i="78"/>
  <c r="BT59" i="78"/>
  <c r="BB59" i="78"/>
  <c r="AT59" i="78"/>
  <c r="AB59" i="78"/>
  <c r="L59" i="78"/>
  <c r="CJ59" i="78"/>
  <c r="CO58" i="78"/>
  <c r="CM58" i="78"/>
  <c r="CG58" i="78"/>
  <c r="CE58" i="78"/>
  <c r="BY58" i="78"/>
  <c r="BW58" i="78"/>
  <c r="BO58" i="78"/>
  <c r="BM58" i="78"/>
  <c r="BG58" i="78"/>
  <c r="AG58" i="78"/>
  <c r="AE58" i="78"/>
  <c r="Y58" i="78"/>
  <c r="W58" i="78"/>
  <c r="Q58" i="78"/>
  <c r="O58" i="78"/>
  <c r="I58" i="78"/>
  <c r="CL58" i="78"/>
  <c r="CR57" i="78"/>
  <c r="CP57" i="78"/>
  <c r="CH57" i="78"/>
  <c r="CB57" i="78"/>
  <c r="BT57" i="78"/>
  <c r="BJ57" i="78"/>
  <c r="BH57" i="78"/>
  <c r="AZ57" i="78"/>
  <c r="AT57" i="78"/>
  <c r="AJ57" i="78"/>
  <c r="AB57" i="78"/>
  <c r="R57" i="78"/>
  <c r="L57" i="78"/>
  <c r="CS56" i="78"/>
  <c r="CM56" i="78"/>
  <c r="CK56" i="78"/>
  <c r="CE56" i="78"/>
  <c r="CC56" i="78"/>
  <c r="BW56" i="78"/>
  <c r="BU56" i="78"/>
  <c r="BM56" i="78"/>
  <c r="BK56" i="78"/>
  <c r="BC56" i="78"/>
  <c r="AU56" i="78"/>
  <c r="AO56" i="78"/>
  <c r="AE56" i="78"/>
  <c r="AC56" i="78"/>
  <c r="W56" i="78"/>
  <c r="U56" i="78"/>
  <c r="O56" i="78"/>
  <c r="M56" i="78"/>
  <c r="BE56" i="78"/>
  <c r="CR56" i="78"/>
  <c r="CS55" i="78"/>
  <c r="CP55" i="78"/>
  <c r="CN55" i="78"/>
  <c r="CM55" i="78"/>
  <c r="CK55" i="78"/>
  <c r="CH55" i="78"/>
  <c r="BZ55" i="78"/>
  <c r="BN55" i="78"/>
  <c r="BM55" i="78"/>
  <c r="BK55" i="78"/>
  <c r="BH55" i="78"/>
  <c r="BF55" i="78"/>
  <c r="BE55" i="78"/>
  <c r="BC55" i="78"/>
  <c r="AZ55" i="78"/>
  <c r="AX55" i="78"/>
  <c r="AR55" i="78"/>
  <c r="AP55" i="78"/>
  <c r="AH55" i="78"/>
  <c r="AF55" i="78"/>
  <c r="AE55" i="78"/>
  <c r="AC55" i="78"/>
  <c r="Z55" i="78"/>
  <c r="X55" i="78"/>
  <c r="U55" i="78"/>
  <c r="R55" i="78"/>
  <c r="P55" i="78"/>
  <c r="O55" i="78"/>
  <c r="M55" i="78"/>
  <c r="J55" i="78"/>
  <c r="AW55" i="78"/>
  <c r="CL55" i="78"/>
  <c r="CS54" i="78"/>
  <c r="CQ54" i="78"/>
  <c r="CP54" i="78"/>
  <c r="CN54" i="78"/>
  <c r="CM54" i="78"/>
  <c r="CL54" i="78"/>
  <c r="CK54" i="78"/>
  <c r="CI54" i="78"/>
  <c r="CH54" i="78"/>
  <c r="CC54" i="78"/>
  <c r="CA54" i="78"/>
  <c r="BU54" i="78"/>
  <c r="BS54" i="78"/>
  <c r="BN54" i="78"/>
  <c r="BM54" i="78"/>
  <c r="BL54" i="78"/>
  <c r="BK54" i="78"/>
  <c r="BI54" i="78"/>
  <c r="BH54" i="78"/>
  <c r="BF54" i="78"/>
  <c r="BE54" i="78"/>
  <c r="BD54" i="78"/>
  <c r="BC54" i="78"/>
  <c r="BA54" i="78"/>
  <c r="AZ54" i="78"/>
  <c r="AX54" i="78"/>
  <c r="AU54" i="78"/>
  <c r="AS54" i="78"/>
  <c r="AR54" i="78"/>
  <c r="AP54" i="78"/>
  <c r="AI54" i="78"/>
  <c r="AH54" i="78"/>
  <c r="AF54" i="78"/>
  <c r="AE54" i="78"/>
  <c r="AD54" i="78"/>
  <c r="AC54" i="78"/>
  <c r="AA54" i="78"/>
  <c r="Z54" i="78"/>
  <c r="X54" i="78"/>
  <c r="U54" i="78"/>
  <c r="S54" i="78"/>
  <c r="R54" i="78"/>
  <c r="P54" i="78"/>
  <c r="M54" i="78"/>
  <c r="K54" i="78"/>
  <c r="J54" i="78"/>
  <c r="BZ54" i="78"/>
  <c r="AW54" i="78"/>
  <c r="O54" i="78"/>
  <c r="CO54" i="78"/>
  <c r="CS53" i="78"/>
  <c r="CQ53" i="78"/>
  <c r="CP53" i="78"/>
  <c r="CO53" i="78"/>
  <c r="CN53" i="78"/>
  <c r="CL53" i="78"/>
  <c r="CK53" i="78"/>
  <c r="CI53" i="78"/>
  <c r="CF53" i="78"/>
  <c r="CD53" i="78"/>
  <c r="CA53" i="78"/>
  <c r="BV53" i="78"/>
  <c r="BO53" i="78"/>
  <c r="BN53" i="78"/>
  <c r="BL53" i="78"/>
  <c r="BK53" i="78"/>
  <c r="BI53" i="78"/>
  <c r="BH53" i="78"/>
  <c r="BG53" i="78"/>
  <c r="BF53" i="78"/>
  <c r="BD53" i="78"/>
  <c r="BC53" i="78"/>
  <c r="BA53" i="78"/>
  <c r="AZ53" i="78"/>
  <c r="AY53" i="78"/>
  <c r="AX53" i="78"/>
  <c r="AV53" i="78"/>
  <c r="AU53" i="78"/>
  <c r="AS53" i="78"/>
  <c r="AR53" i="78"/>
  <c r="AQ53" i="78"/>
  <c r="AP53" i="78"/>
  <c r="AN53" i="78"/>
  <c r="AI53" i="78"/>
  <c r="AH53" i="78"/>
  <c r="AG53" i="78"/>
  <c r="AF53" i="78"/>
  <c r="AD53" i="78"/>
  <c r="AC53" i="78"/>
  <c r="AA53" i="78"/>
  <c r="Z53" i="78"/>
  <c r="U53" i="78"/>
  <c r="BS53" i="78"/>
  <c r="CR53" i="78"/>
  <c r="CQ52" i="78"/>
  <c r="CO52" i="78"/>
  <c r="CN52" i="78"/>
  <c r="CL52" i="78"/>
  <c r="CI52" i="78"/>
  <c r="CG52" i="78"/>
  <c r="CD52" i="78"/>
  <c r="BY52" i="78"/>
  <c r="BS52" i="78"/>
  <c r="BO52" i="78"/>
  <c r="BN52" i="78"/>
  <c r="BL52" i="78"/>
  <c r="BI52" i="78"/>
  <c r="BG52" i="78"/>
  <c r="BF52" i="78"/>
  <c r="BD52" i="78"/>
  <c r="BA52" i="78"/>
  <c r="AY52" i="78"/>
  <c r="AX52" i="78"/>
  <c r="AV52" i="78"/>
  <c r="AS52" i="78"/>
  <c r="AQ52" i="78"/>
  <c r="AP52" i="78"/>
  <c r="AN52" i="78"/>
  <c r="AI52" i="78"/>
  <c r="AG52" i="78"/>
  <c r="AF52" i="78"/>
  <c r="AD52" i="78"/>
  <c r="AA52" i="78"/>
  <c r="Y52" i="78"/>
  <c r="X52" i="78"/>
  <c r="CF52" i="78"/>
  <c r="CM52" i="78"/>
  <c r="CJ51" i="78"/>
  <c r="BT51" i="78"/>
  <c r="BB51" i="78"/>
  <c r="AJ51" i="78"/>
  <c r="T51" i="78"/>
  <c r="CR51" i="78"/>
  <c r="CL50" i="78"/>
  <c r="BV50" i="78"/>
  <c r="AN50" i="78"/>
  <c r="V50" i="78"/>
  <c r="BD50" i="78"/>
  <c r="CD50" i="78"/>
  <c r="CR49" i="78"/>
  <c r="CP49" i="78"/>
  <c r="CO49" i="78"/>
  <c r="CM49" i="78"/>
  <c r="CJ49" i="78"/>
  <c r="CG49" i="78"/>
  <c r="CB49" i="78"/>
  <c r="BZ49" i="78"/>
  <c r="BY49" i="78"/>
  <c r="BW49" i="78"/>
  <c r="BT49" i="78"/>
  <c r="BR49" i="78"/>
  <c r="BO49" i="78"/>
  <c r="BJ49" i="78"/>
  <c r="BH49" i="78"/>
  <c r="BG49" i="78"/>
  <c r="BE49" i="78"/>
  <c r="AO49" i="78"/>
  <c r="AJ49" i="78"/>
  <c r="AH49" i="78"/>
  <c r="AG49" i="78"/>
  <c r="AB49" i="78"/>
  <c r="Y49" i="78"/>
  <c r="Z49" i="78" s="1"/>
  <c r="W49" i="78"/>
  <c r="T49" i="78"/>
  <c r="R49" i="78"/>
  <c r="Q49" i="78"/>
  <c r="L49" i="78"/>
  <c r="J49" i="78"/>
  <c r="I49" i="78"/>
  <c r="BB49" i="78"/>
  <c r="CP48" i="78"/>
  <c r="CM48" i="78"/>
  <c r="CJ48" i="78"/>
  <c r="BZ48" i="78"/>
  <c r="BW48" i="78"/>
  <c r="BT48" i="78"/>
  <c r="BH48" i="78"/>
  <c r="BE48" i="78"/>
  <c r="BB48" i="78"/>
  <c r="AR48" i="78"/>
  <c r="AO48" i="78"/>
  <c r="AJ48" i="78"/>
  <c r="W48" i="78"/>
  <c r="T48" i="78"/>
  <c r="J48" i="78"/>
  <c r="CS48" i="78"/>
  <c r="CP47" i="78"/>
  <c r="CN47" i="78"/>
  <c r="CM47" i="78"/>
  <c r="CK47" i="78"/>
  <c r="CH47" i="78"/>
  <c r="CF47" i="78"/>
  <c r="CE47" i="78"/>
  <c r="CC47" i="78"/>
  <c r="BN47" i="78"/>
  <c r="BM47" i="78"/>
  <c r="BK47" i="78"/>
  <c r="BI47" i="78"/>
  <c r="BF47" i="78"/>
  <c r="BE47" i="78"/>
  <c r="BC47" i="78"/>
  <c r="BA47" i="78"/>
  <c r="AP47" i="78"/>
  <c r="AJ47" i="78"/>
  <c r="AH47" i="78"/>
  <c r="AF47" i="78"/>
  <c r="AE47" i="78"/>
  <c r="AC47" i="78"/>
  <c r="AB47" i="78"/>
  <c r="AA47" i="78"/>
  <c r="Z47" i="78"/>
  <c r="W47" i="78"/>
  <c r="T47" i="78"/>
  <c r="U47" i="78" s="1"/>
  <c r="S47" i="78"/>
  <c r="R47" i="78"/>
  <c r="P47" i="78"/>
  <c r="O47" i="78"/>
  <c r="L47" i="78"/>
  <c r="K47" i="78"/>
  <c r="J47" i="78"/>
  <c r="AZ47" i="78"/>
  <c r="CS47" i="78"/>
  <c r="CS46" i="78"/>
  <c r="CQ46" i="78"/>
  <c r="CP46" i="78"/>
  <c r="CN46" i="78"/>
  <c r="CM46" i="78"/>
  <c r="CL46" i="78"/>
  <c r="CK46" i="78"/>
  <c r="CI46" i="78"/>
  <c r="CH46" i="78"/>
  <c r="CF46" i="78"/>
  <c r="CE46" i="78"/>
  <c r="CD46" i="78"/>
  <c r="CC46" i="78"/>
  <c r="BU46" i="78"/>
  <c r="BN46" i="78"/>
  <c r="BM46" i="78"/>
  <c r="BL46" i="78"/>
  <c r="BK46" i="78"/>
  <c r="BI46" i="78"/>
  <c r="BH46" i="78"/>
  <c r="BF46" i="78"/>
  <c r="BE46" i="78"/>
  <c r="BD46" i="78"/>
  <c r="BC46" i="78"/>
  <c r="BA46" i="78"/>
  <c r="AZ46" i="78"/>
  <c r="AX46" i="78"/>
  <c r="AW46" i="78"/>
  <c r="AV46" i="78"/>
  <c r="AS46" i="78"/>
  <c r="AP46" i="78"/>
  <c r="AI46" i="78"/>
  <c r="AH46" i="78"/>
  <c r="AF46" i="78"/>
  <c r="AE46" i="78"/>
  <c r="AD46" i="78"/>
  <c r="AC46" i="78"/>
  <c r="AA46" i="78"/>
  <c r="Z46" i="78"/>
  <c r="X46" i="78"/>
  <c r="W46" i="78"/>
  <c r="V46" i="78"/>
  <c r="U46" i="78"/>
  <c r="S46" i="78"/>
  <c r="O46" i="78"/>
  <c r="N46" i="78"/>
  <c r="K46" i="78"/>
  <c r="BS46" i="78"/>
  <c r="AU46" i="78"/>
  <c r="M46" i="78"/>
  <c r="CO46" i="78"/>
  <c r="CS45" i="78"/>
  <c r="CQ45" i="78"/>
  <c r="CP45" i="78"/>
  <c r="CO45" i="78"/>
  <c r="CN45" i="78"/>
  <c r="CL45" i="78"/>
  <c r="CK45" i="78"/>
  <c r="CI45" i="78"/>
  <c r="CH45" i="78"/>
  <c r="CG45" i="78"/>
  <c r="CF45" i="78"/>
  <c r="CD45" i="78"/>
  <c r="CC45" i="78"/>
  <c r="CA45" i="78"/>
  <c r="BU45" i="78"/>
  <c r="BO45" i="78"/>
  <c r="BN45" i="78"/>
  <c r="BL45" i="78"/>
  <c r="BK45" i="78"/>
  <c r="BI45" i="78"/>
  <c r="BH45" i="78"/>
  <c r="BG45" i="78"/>
  <c r="BF45" i="78"/>
  <c r="BD45" i="78"/>
  <c r="BC45" i="78"/>
  <c r="BA45" i="78"/>
  <c r="AZ45" i="78"/>
  <c r="AY45" i="78"/>
  <c r="AX45" i="78"/>
  <c r="AV45" i="78"/>
  <c r="AU45" i="78"/>
  <c r="AS45" i="78"/>
  <c r="AR45" i="78"/>
  <c r="AQ45" i="78"/>
  <c r="AP45" i="78"/>
  <c r="AN45" i="78"/>
  <c r="AI45" i="78"/>
  <c r="AH45" i="78"/>
  <c r="AG45" i="78"/>
  <c r="AF45" i="78"/>
  <c r="AD45" i="78"/>
  <c r="AC45" i="78"/>
  <c r="AA45" i="78"/>
  <c r="Z45" i="78"/>
  <c r="Y45" i="78"/>
  <c r="X45" i="78"/>
  <c r="V45" i="78"/>
  <c r="U45" i="78"/>
  <c r="S45" i="78"/>
  <c r="K45" i="78"/>
  <c r="BZ45" i="78"/>
  <c r="J45" i="78"/>
  <c r="CR45" i="78"/>
  <c r="CS44" i="78"/>
  <c r="CQ44" i="78"/>
  <c r="CN44" i="78"/>
  <c r="CJ44" i="78"/>
  <c r="CI44" i="78"/>
  <c r="CF44" i="78"/>
  <c r="CC44" i="78"/>
  <c r="BY44" i="78"/>
  <c r="BX44" i="78"/>
  <c r="BU44" i="78"/>
  <c r="BS44" i="78"/>
  <c r="BL44" i="78"/>
  <c r="BK44" i="78"/>
  <c r="BI44" i="78"/>
  <c r="BF44" i="78"/>
  <c r="BB44" i="78"/>
  <c r="BA44" i="78"/>
  <c r="AX44" i="78"/>
  <c r="AU44" i="78"/>
  <c r="AR44" i="78"/>
  <c r="AH44" i="78"/>
  <c r="AG44" i="78"/>
  <c r="AE44" i="78"/>
  <c r="AC44" i="78"/>
  <c r="Z44" i="78"/>
  <c r="Y44" i="78"/>
  <c r="W44" i="78"/>
  <c r="U44" i="78"/>
  <c r="Q44" i="78"/>
  <c r="R44" i="78" s="1"/>
  <c r="O44" i="78"/>
  <c r="M44" i="78"/>
  <c r="J44" i="78"/>
  <c r="I44" i="78"/>
  <c r="AQ44" i="78"/>
  <c r="CK44" i="78"/>
  <c r="CS43" i="78"/>
  <c r="CN43" i="78"/>
  <c r="CK43" i="78"/>
  <c r="CF43" i="78"/>
  <c r="CC43" i="78"/>
  <c r="BU43" i="78"/>
  <c r="BN43" i="78"/>
  <c r="BK43" i="78"/>
  <c r="BF43" i="78"/>
  <c r="BC43" i="78"/>
  <c r="AX43" i="78"/>
  <c r="AU43" i="78"/>
  <c r="AP43" i="78"/>
  <c r="AF43" i="78"/>
  <c r="AC43" i="78"/>
  <c r="X43" i="78"/>
  <c r="U43" i="78"/>
  <c r="P43" i="78"/>
  <c r="M43" i="78"/>
  <c r="BX43" i="78"/>
  <c r="CR43" i="78"/>
  <c r="CS42" i="78"/>
  <c r="CQ42" i="78"/>
  <c r="CP42" i="78"/>
  <c r="CN42" i="78"/>
  <c r="CM42" i="78"/>
  <c r="CL42" i="78"/>
  <c r="CK42" i="78"/>
  <c r="CI42" i="78"/>
  <c r="CH42" i="78"/>
  <c r="CF42" i="78"/>
  <c r="CE42" i="78"/>
  <c r="CD42" i="78"/>
  <c r="CC42" i="78"/>
  <c r="BX42" i="78"/>
  <c r="BN42" i="78"/>
  <c r="BM42" i="78"/>
  <c r="BL42" i="78"/>
  <c r="BK42" i="78"/>
  <c r="BI42" i="78"/>
  <c r="BH42" i="78"/>
  <c r="BF42" i="78"/>
  <c r="BE42" i="78"/>
  <c r="BD42" i="78"/>
  <c r="BC42" i="78"/>
  <c r="BA42" i="78"/>
  <c r="AZ42" i="78"/>
  <c r="AX42" i="78"/>
  <c r="AS42" i="78"/>
  <c r="AP42" i="78"/>
  <c r="AI42" i="78"/>
  <c r="AH42" i="78"/>
  <c r="AF42" i="78"/>
  <c r="AE42" i="78"/>
  <c r="AD42" i="78"/>
  <c r="AC42" i="78"/>
  <c r="AA42" i="78"/>
  <c r="Z42" i="78"/>
  <c r="Y42" i="78"/>
  <c r="X42" i="78"/>
  <c r="W42" i="78"/>
  <c r="V42" i="78"/>
  <c r="U42" i="78"/>
  <c r="P42" i="78"/>
  <c r="O42" i="78"/>
  <c r="M42" i="78"/>
  <c r="K42" i="78"/>
  <c r="J42" i="78"/>
  <c r="AW42" i="78"/>
  <c r="N42" i="78"/>
  <c r="CR42" i="78"/>
  <c r="CS41" i="78"/>
  <c r="CQ41" i="78"/>
  <c r="CP41" i="78"/>
  <c r="CO41" i="78"/>
  <c r="CN41" i="78"/>
  <c r="CL41" i="78"/>
  <c r="CK41" i="78"/>
  <c r="CI41" i="78"/>
  <c r="CH41" i="78"/>
  <c r="CG41" i="78"/>
  <c r="CF41" i="78"/>
  <c r="CD41" i="78"/>
  <c r="CA41" i="78"/>
  <c r="BV41" i="78"/>
  <c r="BS41" i="78"/>
  <c r="BO41" i="78"/>
  <c r="BN41" i="78"/>
  <c r="BL41" i="78"/>
  <c r="BK41" i="78"/>
  <c r="BI41" i="78"/>
  <c r="BH41" i="78"/>
  <c r="BG41" i="78"/>
  <c r="BF41" i="78"/>
  <c r="BD41" i="78"/>
  <c r="BC41" i="78"/>
  <c r="BA41" i="78"/>
  <c r="AZ41" i="78"/>
  <c r="AY41" i="78"/>
  <c r="AX41" i="78"/>
  <c r="AV41" i="78"/>
  <c r="AU41" i="78"/>
  <c r="AS41" i="78"/>
  <c r="AR41" i="78"/>
  <c r="AQ41" i="78"/>
  <c r="AP41" i="78"/>
  <c r="AN41" i="78"/>
  <c r="AI41" i="78"/>
  <c r="AH41" i="78"/>
  <c r="AG41" i="78"/>
  <c r="AF41" i="78"/>
  <c r="AD41" i="78"/>
  <c r="AC41" i="78"/>
  <c r="AA41" i="78"/>
  <c r="Z41" i="78"/>
  <c r="Y41" i="78"/>
  <c r="X41" i="78"/>
  <c r="V41" i="78"/>
  <c r="U41" i="78"/>
  <c r="S41" i="78"/>
  <c r="K41" i="78"/>
  <c r="BZ41" i="78"/>
  <c r="CM41" i="78"/>
  <c r="CS40" i="78"/>
  <c r="CQ40" i="78"/>
  <c r="CO40" i="78"/>
  <c r="CL40" i="78"/>
  <c r="CK40" i="78"/>
  <c r="CI40" i="78"/>
  <c r="CG40" i="78"/>
  <c r="CD40" i="78"/>
  <c r="CC40" i="78"/>
  <c r="CA40" i="78"/>
  <c r="BY40" i="78"/>
  <c r="BV40" i="78"/>
  <c r="BU40" i="78"/>
  <c r="BS40" i="78"/>
  <c r="BO40" i="78"/>
  <c r="BL40" i="78"/>
  <c r="BK40" i="78"/>
  <c r="BI40" i="78"/>
  <c r="BG40" i="78"/>
  <c r="BD40" i="78"/>
  <c r="BC40" i="78"/>
  <c r="BA40" i="78"/>
  <c r="AY40" i="78"/>
  <c r="AV40" i="78"/>
  <c r="AU40" i="78"/>
  <c r="AS40" i="78"/>
  <c r="AQ40" i="78"/>
  <c r="AN40" i="78"/>
  <c r="AI40" i="78"/>
  <c r="AG40" i="78"/>
  <c r="AD40" i="78"/>
  <c r="AC40" i="78"/>
  <c r="AA40" i="78"/>
  <c r="Y40" i="78"/>
  <c r="V40" i="78"/>
  <c r="Q40" i="78"/>
  <c r="N40" i="78"/>
  <c r="I40" i="78"/>
  <c r="CR40" i="78"/>
  <c r="BB39" i="78"/>
  <c r="T39" i="78"/>
  <c r="CJ39" i="78"/>
  <c r="BT38" i="78"/>
  <c r="AJ38" i="78"/>
  <c r="AE38" i="78"/>
  <c r="CJ38" i="78"/>
  <c r="CH37" i="78"/>
  <c r="CE37" i="78"/>
  <c r="BZ37" i="78"/>
  <c r="BL37" i="78"/>
  <c r="BH37" i="78"/>
  <c r="BD37" i="78"/>
  <c r="AZ37" i="78"/>
  <c r="AR37" i="78"/>
  <c r="AO37" i="78"/>
  <c r="AJ37" i="78"/>
  <c r="AH37" i="78"/>
  <c r="Z37" i="78"/>
  <c r="J37" i="78"/>
  <c r="T37" i="78"/>
  <c r="CM37" i="78"/>
  <c r="CS36" i="78"/>
  <c r="CP36" i="78"/>
  <c r="CO36" i="78"/>
  <c r="CM36" i="78"/>
  <c r="CK36" i="78"/>
  <c r="CH36" i="78"/>
  <c r="CG36" i="78"/>
  <c r="CE36" i="78"/>
  <c r="CC36" i="78"/>
  <c r="BZ36" i="78"/>
  <c r="BY36" i="78"/>
  <c r="BW36" i="78"/>
  <c r="BU36" i="78"/>
  <c r="BR36" i="78"/>
  <c r="BO36" i="78"/>
  <c r="BM36" i="78"/>
  <c r="BK36" i="78"/>
  <c r="BH36" i="78"/>
  <c r="BG36" i="78"/>
  <c r="AR36" i="78"/>
  <c r="AH36" i="78"/>
  <c r="AG36" i="78"/>
  <c r="AE36" i="78"/>
  <c r="AC36" i="78"/>
  <c r="Y36" i="78"/>
  <c r="Z36" i="78" s="1"/>
  <c r="W36" i="78"/>
  <c r="U36" i="78"/>
  <c r="R36" i="78"/>
  <c r="Q36" i="78"/>
  <c r="O36" i="78"/>
  <c r="M36" i="78"/>
  <c r="J36" i="78"/>
  <c r="I36" i="78"/>
  <c r="AQ36" i="78"/>
  <c r="CN36" i="78"/>
  <c r="CS35" i="78"/>
  <c r="CR35" i="78"/>
  <c r="CN35" i="78"/>
  <c r="CK35" i="78"/>
  <c r="CJ35" i="78"/>
  <c r="CH35" i="78"/>
  <c r="CC35" i="78"/>
  <c r="BK35" i="78"/>
  <c r="BJ35" i="78"/>
  <c r="BF35" i="78"/>
  <c r="BC35" i="78"/>
  <c r="BB35" i="78"/>
  <c r="AZ35" i="78"/>
  <c r="AU35" i="78"/>
  <c r="AT35" i="78"/>
  <c r="AP35" i="78"/>
  <c r="AJ35" i="78"/>
  <c r="AH35" i="78"/>
  <c r="AC35" i="78"/>
  <c r="AB35" i="78"/>
  <c r="X35" i="78"/>
  <c r="U35" i="78"/>
  <c r="R35" i="78"/>
  <c r="M35" i="78"/>
  <c r="L35" i="78"/>
  <c r="CB35" i="78"/>
  <c r="CS34" i="78"/>
  <c r="CQ34" i="78"/>
  <c r="CP34" i="78"/>
  <c r="CN34" i="78"/>
  <c r="CM34" i="78"/>
  <c r="CL34" i="78"/>
  <c r="CK34" i="78"/>
  <c r="CI34" i="78"/>
  <c r="CH34" i="78"/>
  <c r="CE34" i="78"/>
  <c r="BU34" i="78"/>
  <c r="BS34" i="78"/>
  <c r="BN34" i="78"/>
  <c r="BM34" i="78"/>
  <c r="BL34" i="78"/>
  <c r="BK34" i="78"/>
  <c r="BI34" i="78"/>
  <c r="BH34" i="78"/>
  <c r="BF34" i="78"/>
  <c r="BE34" i="78"/>
  <c r="BD34" i="78"/>
  <c r="BC34" i="78"/>
  <c r="BA34" i="78"/>
  <c r="AS34" i="78"/>
  <c r="AP34" i="78"/>
  <c r="AI34" i="78"/>
  <c r="AH34" i="78"/>
  <c r="AF34" i="78"/>
  <c r="AE34" i="78"/>
  <c r="AD34" i="78"/>
  <c r="AC34" i="78"/>
  <c r="AA34" i="78"/>
  <c r="Z34" i="78"/>
  <c r="W34" i="78"/>
  <c r="X34" i="78" s="1"/>
  <c r="U34" i="78"/>
  <c r="S34" i="78"/>
  <c r="P34" i="78"/>
  <c r="O34" i="78"/>
  <c r="M34" i="78"/>
  <c r="K34" i="78"/>
  <c r="CA34" i="78"/>
  <c r="AW34" i="78"/>
  <c r="V34" i="78"/>
  <c r="CR34" i="78"/>
  <c r="CS33" i="78"/>
  <c r="CQ33" i="78"/>
  <c r="CP33" i="78"/>
  <c r="CO33" i="78"/>
  <c r="CN33" i="78"/>
  <c r="CL33" i="78"/>
  <c r="CK33" i="78"/>
  <c r="CI33" i="78"/>
  <c r="CH33" i="78"/>
  <c r="CG33" i="78"/>
  <c r="CF33" i="78"/>
  <c r="CD33" i="78"/>
  <c r="BX33" i="78"/>
  <c r="BO33" i="78"/>
  <c r="BN33" i="78"/>
  <c r="BL33" i="78"/>
  <c r="BK33" i="78"/>
  <c r="BI33" i="78"/>
  <c r="BH33" i="78"/>
  <c r="BG33" i="78"/>
  <c r="BF33" i="78"/>
  <c r="BD33" i="78"/>
  <c r="BC33" i="78"/>
  <c r="BA33" i="78"/>
  <c r="AZ33" i="78"/>
  <c r="AY33" i="78"/>
  <c r="AX33" i="78"/>
  <c r="AV33" i="78"/>
  <c r="AU33" i="78"/>
  <c r="AS33" i="78"/>
  <c r="AR33" i="78"/>
  <c r="AQ33" i="78"/>
  <c r="AP33" i="78"/>
  <c r="AN33" i="78"/>
  <c r="AI33" i="78"/>
  <c r="AH33" i="78"/>
  <c r="AG33" i="78"/>
  <c r="AF33" i="78"/>
  <c r="AD33" i="78"/>
  <c r="AC33" i="78"/>
  <c r="AA33" i="78"/>
  <c r="Z33" i="78"/>
  <c r="Y33" i="78"/>
  <c r="X33" i="78"/>
  <c r="V33" i="78"/>
  <c r="U33" i="78"/>
  <c r="N33" i="78"/>
  <c r="K33" i="78"/>
  <c r="CA33" i="78"/>
  <c r="R33" i="78"/>
  <c r="CM33" i="78"/>
  <c r="CS32" i="78"/>
  <c r="CQ32" i="78"/>
  <c r="CO32" i="78"/>
  <c r="CL32" i="78"/>
  <c r="CK32" i="78"/>
  <c r="CI32" i="78"/>
  <c r="CG32" i="78"/>
  <c r="CD32" i="78"/>
  <c r="CC32" i="78"/>
  <c r="CA32" i="78"/>
  <c r="BY32" i="78"/>
  <c r="BV32" i="78"/>
  <c r="BU32" i="78"/>
  <c r="BS32" i="78"/>
  <c r="BO32" i="78"/>
  <c r="BL32" i="78"/>
  <c r="BK32" i="78"/>
  <c r="BI32" i="78"/>
  <c r="BG32" i="78"/>
  <c r="BD32" i="78"/>
  <c r="BC32" i="78"/>
  <c r="BA32" i="78"/>
  <c r="AY32" i="78"/>
  <c r="AV32" i="78"/>
  <c r="AU32" i="78"/>
  <c r="AS32" i="78"/>
  <c r="AQ32" i="78"/>
  <c r="AN32" i="78"/>
  <c r="AI32" i="78"/>
  <c r="AG32" i="78"/>
  <c r="AD32" i="78"/>
  <c r="AC32" i="78"/>
  <c r="AA32" i="78"/>
  <c r="Y32" i="78"/>
  <c r="V32" i="78"/>
  <c r="N32" i="78"/>
  <c r="M32" i="78"/>
  <c r="I32" i="78"/>
  <c r="K32" i="78"/>
  <c r="CR32" i="78"/>
  <c r="CF31" i="78"/>
  <c r="P31" i="78"/>
  <c r="AX31" i="78"/>
  <c r="CG30" i="78"/>
  <c r="BO30" i="78"/>
  <c r="AY30" i="78"/>
  <c r="AG30" i="78"/>
  <c r="Q30" i="78"/>
  <c r="CR30" i="78"/>
  <c r="CR29" i="78"/>
  <c r="CP29" i="78"/>
  <c r="CH29" i="78"/>
  <c r="CE29" i="78"/>
  <c r="CB29" i="78"/>
  <c r="BZ29" i="78"/>
  <c r="BT29" i="78"/>
  <c r="BR29" i="78"/>
  <c r="BM29" i="78"/>
  <c r="BL29" i="78"/>
  <c r="BE29" i="78"/>
  <c r="BD29" i="78"/>
  <c r="AR29" i="78"/>
  <c r="AE29" i="78"/>
  <c r="AD29" i="78"/>
  <c r="AB29" i="78"/>
  <c r="Z29" i="78"/>
  <c r="U29" i="78"/>
  <c r="T29" i="78"/>
  <c r="Q29" i="78"/>
  <c r="J29" i="78"/>
  <c r="I29" i="78"/>
  <c r="AQ29" i="78"/>
  <c r="O29" i="78"/>
  <c r="CJ29" i="78"/>
  <c r="CS28" i="78"/>
  <c r="CH28" i="78"/>
  <c r="BX28" i="78"/>
  <c r="BK28" i="78"/>
  <c r="AZ28" i="78"/>
  <c r="AP28" i="78"/>
  <c r="AC28" i="78"/>
  <c r="R28" i="78"/>
  <c r="CM28" i="78"/>
  <c r="CQ27" i="78"/>
  <c r="CF27" i="78"/>
  <c r="BU27" i="78"/>
  <c r="BI27" i="78"/>
  <c r="AX27" i="78"/>
  <c r="AC27" i="78"/>
  <c r="U27" i="78"/>
  <c r="M27" i="78"/>
  <c r="CN27" i="78"/>
  <c r="CN26" i="78"/>
  <c r="CF26" i="78"/>
  <c r="BN26" i="78"/>
  <c r="BF26" i="78"/>
  <c r="AX26" i="78"/>
  <c r="AP26" i="78"/>
  <c r="AF26" i="78"/>
  <c r="X26" i="78"/>
  <c r="P26" i="78"/>
  <c r="BX26" i="78"/>
  <c r="CM26" i="78"/>
  <c r="CS25" i="78"/>
  <c r="CQ25" i="78"/>
  <c r="CP25" i="78"/>
  <c r="CN25" i="78"/>
  <c r="CM25" i="78"/>
  <c r="CI25" i="78"/>
  <c r="CA25" i="78"/>
  <c r="BS25" i="78"/>
  <c r="BN25" i="78"/>
  <c r="BM25" i="78"/>
  <c r="BL25" i="78"/>
  <c r="BK25" i="78"/>
  <c r="BI25" i="78"/>
  <c r="BA25" i="78"/>
  <c r="AS25" i="78"/>
  <c r="AI25" i="78"/>
  <c r="AH25" i="78"/>
  <c r="AF25" i="78"/>
  <c r="AE25" i="78"/>
  <c r="AD25" i="78"/>
  <c r="AA25" i="78"/>
  <c r="Z25" i="78"/>
  <c r="X25" i="78"/>
  <c r="W25" i="78"/>
  <c r="S25" i="78"/>
  <c r="R25" i="78"/>
  <c r="P25" i="78"/>
  <c r="O25" i="78"/>
  <c r="K25" i="78"/>
  <c r="J25" i="78"/>
  <c r="CH25" i="78"/>
  <c r="BH25" i="78"/>
  <c r="Q25" i="78"/>
  <c r="CO25" i="78"/>
  <c r="CS24" i="78"/>
  <c r="CQ24" i="78"/>
  <c r="CP24" i="78"/>
  <c r="CO24" i="78"/>
  <c r="CN24" i="78"/>
  <c r="CL24" i="78"/>
  <c r="CK24" i="78"/>
  <c r="CI24" i="78"/>
  <c r="CH24" i="78"/>
  <c r="CD24" i="78"/>
  <c r="CC24" i="78"/>
  <c r="CA24" i="78"/>
  <c r="BZ24" i="78"/>
  <c r="BV24" i="78"/>
  <c r="BU24" i="78"/>
  <c r="BS24" i="78"/>
  <c r="BR24" i="78"/>
  <c r="BO24" i="78"/>
  <c r="BN24" i="78"/>
  <c r="BL24" i="78"/>
  <c r="BK24" i="78"/>
  <c r="BI24" i="78"/>
  <c r="BH24" i="78"/>
  <c r="BG24" i="78"/>
  <c r="BF24" i="78"/>
  <c r="BD24" i="78"/>
  <c r="BC24" i="78"/>
  <c r="BA24" i="78"/>
  <c r="AZ24" i="78"/>
  <c r="AY24" i="78"/>
  <c r="AX24" i="78"/>
  <c r="AV24" i="78"/>
  <c r="AU24" i="78"/>
  <c r="AS24" i="78"/>
  <c r="AR24" i="78"/>
  <c r="AQ24" i="78"/>
  <c r="AP24" i="78"/>
  <c r="AN24" i="78"/>
  <c r="AI24" i="78"/>
  <c r="AH24" i="78"/>
  <c r="AG24" i="78"/>
  <c r="AF24" i="78"/>
  <c r="AD24" i="78"/>
  <c r="AC24" i="78"/>
  <c r="AA24" i="78"/>
  <c r="Z24" i="78"/>
  <c r="Y24" i="78"/>
  <c r="V24" i="78"/>
  <c r="CG24" i="78"/>
  <c r="N24" i="78"/>
  <c r="CR24" i="78"/>
  <c r="CS23" i="78"/>
  <c r="CO23" i="78"/>
  <c r="CN23" i="78"/>
  <c r="CL23" i="78"/>
  <c r="CK23" i="78"/>
  <c r="CG23" i="78"/>
  <c r="CC23" i="78"/>
  <c r="BY23" i="78"/>
  <c r="BU23" i="78"/>
  <c r="BO23" i="78"/>
  <c r="BN23" i="78"/>
  <c r="BL23" i="78"/>
  <c r="BK23" i="78"/>
  <c r="BG23" i="78"/>
  <c r="BF23" i="78"/>
  <c r="BD23" i="78"/>
  <c r="BC23" i="78"/>
  <c r="AY23" i="78"/>
  <c r="AX23" i="78"/>
  <c r="AV23" i="78"/>
  <c r="AU23" i="78"/>
  <c r="AQ23" i="78"/>
  <c r="AP23" i="78"/>
  <c r="AN23" i="78"/>
  <c r="AG23" i="78"/>
  <c r="AF23" i="78"/>
  <c r="AD23" i="78"/>
  <c r="AC23" i="78"/>
  <c r="Y23" i="78"/>
  <c r="U23" i="78"/>
  <c r="Q23" i="78"/>
  <c r="M23" i="78"/>
  <c r="I23" i="78"/>
  <c r="CF23" i="78"/>
  <c r="X23" i="78"/>
  <c r="CM23" i="78"/>
  <c r="BT22" i="78"/>
  <c r="BJ22" i="78"/>
  <c r="AT22" i="78"/>
  <c r="CR22" i="78"/>
  <c r="CQ21" i="78"/>
  <c r="CM21" i="78"/>
  <c r="CI21" i="78"/>
  <c r="CE21" i="78"/>
  <c r="CA21" i="78"/>
  <c r="BW21" i="78"/>
  <c r="BS21" i="78"/>
  <c r="BM21" i="78"/>
  <c r="BI21" i="78"/>
  <c r="AI21" i="78"/>
  <c r="AE21" i="78"/>
  <c r="AA21" i="78"/>
  <c r="W21" i="78"/>
  <c r="O21" i="78"/>
  <c r="AW21" i="78"/>
  <c r="S21" i="78"/>
  <c r="CL21" i="78"/>
  <c r="CP20" i="78"/>
  <c r="CO20" i="78"/>
  <c r="CM20" i="78"/>
  <c r="CL20" i="78"/>
  <c r="CH20" i="78"/>
  <c r="CG20" i="78"/>
  <c r="CE20" i="78"/>
  <c r="CD20" i="78"/>
  <c r="BZ20" i="78"/>
  <c r="BY20" i="78"/>
  <c r="BW20" i="78"/>
  <c r="BV20" i="78"/>
  <c r="BR20" i="78"/>
  <c r="BO20" i="78"/>
  <c r="BM20" i="78"/>
  <c r="BL20" i="78"/>
  <c r="BH20" i="78"/>
  <c r="BG20" i="78"/>
  <c r="BD20" i="78"/>
  <c r="AZ20" i="78"/>
  <c r="AY20" i="78"/>
  <c r="AV20" i="78"/>
  <c r="AR20" i="78"/>
  <c r="AQ20" i="78"/>
  <c r="AN20" i="78"/>
  <c r="AH20" i="78"/>
  <c r="AG20" i="78"/>
  <c r="AE20" i="78"/>
  <c r="AD20" i="78"/>
  <c r="Y20" i="78"/>
  <c r="Z20" i="78" s="1"/>
  <c r="R20" i="78"/>
  <c r="Q20" i="78"/>
  <c r="J20" i="78"/>
  <c r="I20" i="78"/>
  <c r="BE20" i="78"/>
  <c r="W20" i="78"/>
  <c r="CN20" i="78"/>
  <c r="CS19" i="78"/>
  <c r="CK19" i="78"/>
  <c r="CC19" i="78"/>
  <c r="BU19" i="78"/>
  <c r="BK19" i="78"/>
  <c r="BC19" i="78"/>
  <c r="AU19" i="78"/>
  <c r="AC19" i="78"/>
  <c r="U19" i="78"/>
  <c r="M19" i="78"/>
  <c r="CR19" i="78"/>
  <c r="CN18" i="78"/>
  <c r="CM18" i="78"/>
  <c r="CF18" i="78"/>
  <c r="BN18" i="78"/>
  <c r="BM18" i="78"/>
  <c r="BF18" i="78"/>
  <c r="BE18" i="78"/>
  <c r="AX18" i="78"/>
  <c r="AP18" i="78"/>
  <c r="AF18" i="78"/>
  <c r="AE18" i="78"/>
  <c r="X18" i="78"/>
  <c r="W18" i="78"/>
  <c r="P18" i="78"/>
  <c r="O18" i="78"/>
  <c r="AW18" i="78"/>
  <c r="CL18" i="78"/>
  <c r="CS17" i="78"/>
  <c r="CQ17" i="78"/>
  <c r="CP17" i="78"/>
  <c r="CN17" i="78"/>
  <c r="CM17" i="78"/>
  <c r="CL17" i="78"/>
  <c r="CK17" i="78"/>
  <c r="CI17" i="78"/>
  <c r="CH17" i="78"/>
  <c r="CE17" i="78"/>
  <c r="CA17" i="78"/>
  <c r="BZ17" i="78"/>
  <c r="BW17" i="78"/>
  <c r="BS17" i="78"/>
  <c r="BR17" i="78"/>
  <c r="BN17" i="78"/>
  <c r="BM17" i="78"/>
  <c r="BL17" i="78"/>
  <c r="BK17" i="78"/>
  <c r="BI17" i="78"/>
  <c r="BH17" i="78"/>
  <c r="BF17" i="78"/>
  <c r="BA17" i="78"/>
  <c r="AZ17" i="78"/>
  <c r="AS17" i="78"/>
  <c r="AR17" i="78"/>
  <c r="AI17" i="78"/>
  <c r="AH17" i="78"/>
  <c r="AF17" i="78"/>
  <c r="AE17" i="78"/>
  <c r="AD17" i="78"/>
  <c r="AC17" i="78"/>
  <c r="AA17" i="78"/>
  <c r="X17" i="78"/>
  <c r="W17" i="78"/>
  <c r="S17" i="78"/>
  <c r="R17" i="78"/>
  <c r="P17" i="78"/>
  <c r="O17" i="78"/>
  <c r="K17" i="78"/>
  <c r="J17" i="78"/>
  <c r="CF17" i="78"/>
  <c r="AX17" i="78"/>
  <c r="V17" i="78"/>
  <c r="CO17" i="78"/>
  <c r="CS16" i="78"/>
  <c r="CQ16" i="78"/>
  <c r="CP16" i="78"/>
  <c r="CO16" i="78"/>
  <c r="CN16" i="78"/>
  <c r="CL16" i="78"/>
  <c r="CK16" i="78"/>
  <c r="CI16" i="78"/>
  <c r="CH16" i="78"/>
  <c r="CG16" i="78"/>
  <c r="CF16" i="78"/>
  <c r="CD16" i="78"/>
  <c r="CC16" i="78"/>
  <c r="CA16" i="78"/>
  <c r="BZ16" i="78"/>
  <c r="BY16" i="78"/>
  <c r="BV16" i="78"/>
  <c r="BU16" i="78"/>
  <c r="BS16" i="78"/>
  <c r="BR16" i="78"/>
  <c r="BO16" i="78"/>
  <c r="BN16" i="78"/>
  <c r="BL16" i="78"/>
  <c r="BK16" i="78"/>
  <c r="BI16" i="78"/>
  <c r="BH16" i="78"/>
  <c r="BG16" i="78"/>
  <c r="BF16" i="78"/>
  <c r="BD16" i="78"/>
  <c r="BC16" i="78"/>
  <c r="BA16" i="78"/>
  <c r="AZ16" i="78"/>
  <c r="AY16" i="78"/>
  <c r="AX16" i="78"/>
  <c r="AV16" i="78"/>
  <c r="AU16" i="78"/>
  <c r="AS16" i="78"/>
  <c r="AR16" i="78"/>
  <c r="AQ16" i="78"/>
  <c r="AP16" i="78"/>
  <c r="AN16" i="78"/>
  <c r="AI16" i="78"/>
  <c r="AH16" i="78"/>
  <c r="AG16" i="78"/>
  <c r="AF16" i="78"/>
  <c r="AD16" i="78"/>
  <c r="AC16" i="78"/>
  <c r="AA16" i="78"/>
  <c r="Z16" i="78"/>
  <c r="Y16" i="78"/>
  <c r="X16" i="78"/>
  <c r="V16" i="78"/>
  <c r="U16" i="78"/>
  <c r="S16" i="78"/>
  <c r="R16" i="78"/>
  <c r="Q16" i="78"/>
  <c r="P16" i="78"/>
  <c r="BX16" i="78"/>
  <c r="N16" i="78"/>
  <c r="CR16" i="78"/>
  <c r="CS15" i="78"/>
  <c r="CO15" i="78"/>
  <c r="CN15" i="78"/>
  <c r="CL15" i="78"/>
  <c r="CK15" i="78"/>
  <c r="CG15" i="78"/>
  <c r="BY15" i="78"/>
  <c r="BO15" i="78"/>
  <c r="BN15" i="78"/>
  <c r="BL15" i="78"/>
  <c r="BK15" i="78"/>
  <c r="BG15" i="78"/>
  <c r="BF15" i="78"/>
  <c r="BD15" i="78"/>
  <c r="BC15" i="78"/>
  <c r="AY15" i="78"/>
  <c r="AX15" i="78"/>
  <c r="AV15" i="78"/>
  <c r="AU15" i="78"/>
  <c r="AQ15" i="78"/>
  <c r="AP15" i="78"/>
  <c r="AN15" i="78"/>
  <c r="AG15" i="78"/>
  <c r="AF15" i="78"/>
  <c r="AD15" i="78"/>
  <c r="AC15" i="78"/>
  <c r="Y15" i="78"/>
  <c r="X15" i="78"/>
  <c r="U15" i="78"/>
  <c r="Q15" i="78"/>
  <c r="P15" i="78"/>
  <c r="M15" i="78"/>
  <c r="I15" i="78"/>
  <c r="CF15" i="78"/>
  <c r="V15" i="78"/>
  <c r="CM15" i="78"/>
  <c r="CR14" i="78"/>
  <c r="CJ14" i="78"/>
  <c r="BN14" i="78"/>
  <c r="BJ14" i="78"/>
  <c r="BB14" i="78"/>
  <c r="AX14" i="78"/>
  <c r="AT14" i="78"/>
  <c r="AP14" i="78"/>
  <c r="AJ14" i="78"/>
  <c r="AF14" i="78"/>
  <c r="AB14" i="78"/>
  <c r="T14" i="78"/>
  <c r="P14" i="78"/>
  <c r="L14" i="78"/>
  <c r="CB14" i="78"/>
  <c r="CQ13" i="78"/>
  <c r="CM13" i="78"/>
  <c r="CL13" i="78"/>
  <c r="CI13" i="78"/>
  <c r="CE13" i="78"/>
  <c r="CD13" i="78"/>
  <c r="CA13" i="78"/>
  <c r="BW13" i="78"/>
  <c r="BV13" i="78"/>
  <c r="BS13" i="78"/>
  <c r="BM13" i="78"/>
  <c r="BL13" i="78"/>
  <c r="BI13" i="78"/>
  <c r="BA13" i="78"/>
  <c r="AN13" i="78"/>
  <c r="AI13" i="78"/>
  <c r="AD13" i="78"/>
  <c r="AA13" i="78"/>
  <c r="O13" i="78"/>
  <c r="N13" i="78"/>
  <c r="BE13" i="78"/>
  <c r="AE13" i="78"/>
  <c r="CS13" i="78"/>
  <c r="CP12" i="78"/>
  <c r="CO12" i="78"/>
  <c r="CM12" i="78"/>
  <c r="CL12" i="78"/>
  <c r="CH12" i="78"/>
  <c r="CG12" i="78"/>
  <c r="CE12" i="78"/>
  <c r="CD12" i="78"/>
  <c r="BZ12" i="78"/>
  <c r="BY12" i="78"/>
  <c r="BW12" i="78"/>
  <c r="BV12" i="78"/>
  <c r="BR12" i="78"/>
  <c r="BO12" i="78"/>
  <c r="BM12" i="78"/>
  <c r="BL12" i="78"/>
  <c r="BH12" i="78"/>
  <c r="BG12" i="78"/>
  <c r="BD12" i="78"/>
  <c r="AZ12" i="78"/>
  <c r="AY12" i="78"/>
  <c r="AV12" i="78"/>
  <c r="AR12" i="78"/>
  <c r="AQ12" i="78"/>
  <c r="AN12" i="78"/>
  <c r="AH12" i="78"/>
  <c r="AG12" i="78"/>
  <c r="AE12" i="78"/>
  <c r="AD12" i="78"/>
  <c r="BE12" i="78"/>
  <c r="J12" i="78"/>
  <c r="CN12" i="78"/>
  <c r="CJ11" i="78"/>
  <c r="CB11" i="78"/>
  <c r="BK11" i="78"/>
  <c r="BC11" i="78"/>
  <c r="AQ11" i="78"/>
  <c r="AG11" i="78"/>
  <c r="T11" i="78"/>
  <c r="L11" i="78"/>
  <c r="CC11" i="78"/>
  <c r="CR10" i="78"/>
  <c r="CN10" i="78"/>
  <c r="CE10" i="78"/>
  <c r="CB10" i="78"/>
  <c r="BW10" i="78"/>
  <c r="BT10" i="78"/>
  <c r="BF10" i="78"/>
  <c r="BE10" i="78"/>
  <c r="AJ10" i="78"/>
  <c r="AF10" i="78"/>
  <c r="AB10" i="78"/>
  <c r="O10" i="78"/>
  <c r="L10" i="78"/>
  <c r="AX10" i="78"/>
  <c r="CF10" i="78"/>
  <c r="CS9" i="78"/>
  <c r="CQ9" i="78"/>
  <c r="CP9" i="78"/>
  <c r="CN9" i="78"/>
  <c r="CM9" i="78"/>
  <c r="CL9" i="78"/>
  <c r="CK9" i="78"/>
  <c r="CI9" i="78"/>
  <c r="CH9" i="78"/>
  <c r="CE9" i="78"/>
  <c r="CA9" i="78"/>
  <c r="BZ9" i="78"/>
  <c r="BW9" i="78"/>
  <c r="BS9" i="78"/>
  <c r="BR9" i="78"/>
  <c r="BN9" i="78"/>
  <c r="BM9" i="78"/>
  <c r="BL9" i="78"/>
  <c r="BK9" i="78"/>
  <c r="BI9" i="78"/>
  <c r="BH9" i="78"/>
  <c r="BF9" i="78"/>
  <c r="BE9" i="78"/>
  <c r="AZ9" i="78"/>
  <c r="AW9" i="78"/>
  <c r="AR9" i="78"/>
  <c r="AO9" i="78"/>
  <c r="AI9" i="78"/>
  <c r="AH9" i="78"/>
  <c r="AF9" i="78"/>
  <c r="AE9" i="78"/>
  <c r="AD9" i="78"/>
  <c r="AC9" i="78"/>
  <c r="AA9" i="78"/>
  <c r="Z9" i="78"/>
  <c r="X9" i="78"/>
  <c r="W9" i="78"/>
  <c r="S9" i="78"/>
  <c r="R9" i="78"/>
  <c r="P9" i="78"/>
  <c r="O9" i="78"/>
  <c r="K9" i="78"/>
  <c r="J9" i="78"/>
  <c r="BX9" i="78"/>
  <c r="BA9" i="78"/>
  <c r="V9" i="78"/>
  <c r="CO9" i="78"/>
  <c r="CS8" i="78"/>
  <c r="CQ8" i="78"/>
  <c r="CP8" i="78"/>
  <c r="CO8" i="78"/>
  <c r="CN8" i="78"/>
  <c r="CL8" i="78"/>
  <c r="CK8" i="78"/>
  <c r="CI8" i="78"/>
  <c r="CH8" i="78"/>
  <c r="CD8" i="78"/>
  <c r="CC8" i="78"/>
  <c r="CA8" i="78"/>
  <c r="BZ8" i="78"/>
  <c r="BV8" i="78"/>
  <c r="BU8" i="78"/>
  <c r="BS8" i="78"/>
  <c r="BR8" i="78"/>
  <c r="BO8" i="78"/>
  <c r="BN8" i="78"/>
  <c r="BL8" i="78"/>
  <c r="BK8" i="78"/>
  <c r="BI8" i="78"/>
  <c r="BH8" i="78"/>
  <c r="BG8" i="78"/>
  <c r="BF8" i="78"/>
  <c r="BD8" i="78"/>
  <c r="BC8" i="78"/>
  <c r="BA8" i="78"/>
  <c r="AZ8" i="78"/>
  <c r="AY8" i="78"/>
  <c r="AX8" i="78"/>
  <c r="AV8" i="78"/>
  <c r="AU8" i="78"/>
  <c r="AS8" i="78"/>
  <c r="AR8" i="78"/>
  <c r="AQ8" i="78"/>
  <c r="AP8" i="78"/>
  <c r="AN8" i="78"/>
  <c r="AI8" i="78"/>
  <c r="AH8" i="78"/>
  <c r="AG8" i="78"/>
  <c r="AF8" i="78"/>
  <c r="AD8" i="78"/>
  <c r="AC8" i="78"/>
  <c r="AA8" i="78"/>
  <c r="Z8" i="78"/>
  <c r="U8" i="78"/>
  <c r="R8" i="78"/>
  <c r="N8" i="78"/>
  <c r="M8" i="78"/>
  <c r="CG8" i="78"/>
  <c r="J8" i="78"/>
  <c r="CR8" i="78"/>
  <c r="CS7" i="78"/>
  <c r="CO7" i="78"/>
  <c r="CN7" i="78"/>
  <c r="CL7" i="78"/>
  <c r="CK7" i="78"/>
  <c r="BU7" i="78"/>
  <c r="BO7" i="78"/>
  <c r="BN7" i="78"/>
  <c r="BL7" i="78"/>
  <c r="BK7" i="78"/>
  <c r="BG7" i="78"/>
  <c r="BF7" i="78"/>
  <c r="BD7" i="78"/>
  <c r="BC7" i="78"/>
  <c r="AY7" i="78"/>
  <c r="AX7" i="78"/>
  <c r="AV7" i="78"/>
  <c r="AU7" i="78"/>
  <c r="AQ7" i="78"/>
  <c r="AP7" i="78"/>
  <c r="AN7" i="78"/>
  <c r="AG7" i="78"/>
  <c r="AF7" i="78"/>
  <c r="AD7" i="78"/>
  <c r="AC7" i="78"/>
  <c r="X7" i="78"/>
  <c r="Y7" i="78" s="1"/>
  <c r="U7" i="78"/>
  <c r="Q7" i="78"/>
  <c r="P7" i="78"/>
  <c r="M7" i="78"/>
  <c r="I7" i="78"/>
  <c r="CC7" i="78"/>
  <c r="N7" i="78"/>
  <c r="CM7" i="78"/>
  <c r="CQ6" i="78"/>
  <c r="CN6" i="78"/>
  <c r="CB6" i="78"/>
  <c r="CA6" i="78"/>
  <c r="BT6" i="78"/>
  <c r="BS6" i="78"/>
  <c r="BF6" i="78"/>
  <c r="BB6" i="78"/>
  <c r="AX6" i="78"/>
  <c r="AT6" i="78"/>
  <c r="AI6" i="78"/>
  <c r="AF6" i="78"/>
  <c r="AA6" i="78"/>
  <c r="X6" i="78"/>
  <c r="L6" i="78"/>
  <c r="K6" i="78"/>
  <c r="CF6" i="78"/>
  <c r="CE5" i="78"/>
  <c r="D186" i="78"/>
  <c r="BR4" i="78"/>
  <c r="BS4" i="78" s="1"/>
  <c r="BT4" i="78" s="1"/>
  <c r="BU4" i="78" s="1"/>
  <c r="BV4" i="78" s="1"/>
  <c r="BW4" i="78" s="1"/>
  <c r="BX4" i="78" s="1"/>
  <c r="BY4" i="78" s="1"/>
  <c r="BZ4" i="78" s="1"/>
  <c r="CA4" i="78" s="1"/>
  <c r="CB4" i="78" s="1"/>
  <c r="CC4" i="78" s="1"/>
  <c r="CD4" i="78" s="1"/>
  <c r="CE4" i="78" s="1"/>
  <c r="CF4" i="78" s="1"/>
  <c r="CG4" i="78" s="1"/>
  <c r="CH4" i="78" s="1"/>
  <c r="CI4" i="78" s="1"/>
  <c r="CJ4" i="78" s="1"/>
  <c r="CK4" i="78" s="1"/>
  <c r="CL4" i="78" s="1"/>
  <c r="CM4" i="78" s="1"/>
  <c r="CN4" i="78" s="1"/>
  <c r="CO4" i="78" s="1"/>
  <c r="CP4" i="78" s="1"/>
  <c r="CQ4" i="78" s="1"/>
  <c r="CR4" i="78" s="1"/>
  <c r="CS4" i="78" s="1"/>
  <c r="AN4" i="78"/>
  <c r="AO4" i="78" s="1"/>
  <c r="AP4" i="78" s="1"/>
  <c r="AQ4" i="78" s="1"/>
  <c r="AR4" i="78" s="1"/>
  <c r="AS4" i="78" s="1"/>
  <c r="AT4" i="78" s="1"/>
  <c r="AU4" i="78" s="1"/>
  <c r="AV4" i="78" s="1"/>
  <c r="AW4" i="78" s="1"/>
  <c r="AX4" i="78" s="1"/>
  <c r="AY4" i="78" s="1"/>
  <c r="AZ4" i="78" s="1"/>
  <c r="BA4" i="78" s="1"/>
  <c r="BB4" i="78" s="1"/>
  <c r="BC4" i="78" s="1"/>
  <c r="BD4" i="78" s="1"/>
  <c r="BE4" i="78" s="1"/>
  <c r="BF4" i="78" s="1"/>
  <c r="BG4" i="78" s="1"/>
  <c r="BH4" i="78" s="1"/>
  <c r="BI4" i="78" s="1"/>
  <c r="BJ4" i="78" s="1"/>
  <c r="BK4" i="78" s="1"/>
  <c r="BL4" i="78" s="1"/>
  <c r="BM4" i="78" s="1"/>
  <c r="BN4" i="78" s="1"/>
  <c r="BO4" i="78" s="1"/>
  <c r="J4" i="78"/>
  <c r="J185" i="78" s="1"/>
  <c r="J170" i="78"/>
  <c r="K170" i="78" s="1"/>
  <c r="L170" i="78" s="1"/>
  <c r="M170" i="78" s="1"/>
  <c r="N170" i="78" s="1"/>
  <c r="O170" i="78" s="1"/>
  <c r="P170" i="78" s="1"/>
  <c r="Q170" i="78" s="1"/>
  <c r="R170" i="78" s="1"/>
  <c r="S170" i="78" s="1"/>
  <c r="T170" i="78" s="1"/>
  <c r="U170" i="78" s="1"/>
  <c r="V170" i="78" s="1"/>
  <c r="W170" i="78" s="1"/>
  <c r="X170" i="78" s="1"/>
  <c r="Y170" i="78" s="1"/>
  <c r="Z170" i="78" s="1"/>
  <c r="AA170" i="78" s="1"/>
  <c r="AB170" i="78" s="1"/>
  <c r="AC170" i="78" s="1"/>
  <c r="AD170" i="78" s="1"/>
  <c r="AE170" i="78" s="1"/>
  <c r="AF170" i="78" s="1"/>
  <c r="AG170" i="78" s="1"/>
  <c r="AH170" i="78" s="1"/>
  <c r="AI170" i="78" s="1"/>
  <c r="AJ170" i="78" s="1"/>
  <c r="AJ176" i="78"/>
  <c r="AJ188" i="78" s="1"/>
  <c r="S217" i="78" s="1"/>
  <c r="S218" i="78" s="1"/>
  <c r="F176" i="78"/>
  <c r="B5" i="48" s="1"/>
  <c r="AD176" i="78"/>
  <c r="AD188" i="78" s="1"/>
  <c r="M217" i="78" s="1"/>
  <c r="M218" i="78" s="1"/>
  <c r="H185" i="78"/>
  <c r="I185" i="78"/>
  <c r="G196" i="78"/>
  <c r="G197" i="78"/>
  <c r="B199" i="78"/>
  <c r="B201" i="78"/>
  <c r="B202" i="78"/>
  <c r="T203" i="78"/>
  <c r="T204" i="78"/>
  <c r="B210" i="78"/>
  <c r="B217" i="78" s="1"/>
  <c r="G212" i="78"/>
  <c r="G213" i="78"/>
  <c r="H213" i="78"/>
  <c r="I213" i="78"/>
  <c r="J213" i="78"/>
  <c r="K213" i="78"/>
  <c r="L213" i="78"/>
  <c r="M213" i="78"/>
  <c r="N213" i="78"/>
  <c r="O213" i="78"/>
  <c r="P213" i="78"/>
  <c r="Q213" i="78"/>
  <c r="R213" i="78"/>
  <c r="S213" i="78"/>
  <c r="T213" i="78"/>
  <c r="B215" i="78"/>
  <c r="T218" i="78"/>
  <c r="C186" i="78" l="1"/>
  <c r="C193" i="78" s="1"/>
  <c r="C201" i="78" s="1"/>
  <c r="E176" i="78"/>
  <c r="C178" i="78" s="1"/>
  <c r="C188" i="78" s="1"/>
  <c r="C210" i="78" s="1"/>
  <c r="C217" i="78" s="1"/>
  <c r="AK173" i="78"/>
  <c r="K4" i="78"/>
  <c r="AK175" i="78"/>
  <c r="Q176" i="78"/>
  <c r="Q188" i="78" s="1"/>
  <c r="O210" i="78" s="1"/>
  <c r="O211" i="78" s="1"/>
  <c r="Y176" i="78"/>
  <c r="AB176" i="78"/>
  <c r="AB188" i="78" s="1"/>
  <c r="K217" i="78" s="1"/>
  <c r="K218" i="78" s="1"/>
  <c r="AC176" i="78"/>
  <c r="AC188" i="78" s="1"/>
  <c r="L217" i="78" s="1"/>
  <c r="L218" i="78" s="1"/>
  <c r="M219" i="78" s="1"/>
  <c r="AG176" i="78"/>
  <c r="AG188" i="78" s="1"/>
  <c r="P217" i="78" s="1"/>
  <c r="P218" i="78" s="1"/>
  <c r="AH176" i="78"/>
  <c r="AH188" i="78" s="1"/>
  <c r="Q217" i="78" s="1"/>
  <c r="Q218" i="78" s="1"/>
  <c r="Z176" i="78"/>
  <c r="Z188" i="78" s="1"/>
  <c r="I217" i="78" s="1"/>
  <c r="I218" i="78" s="1"/>
  <c r="AE176" i="78"/>
  <c r="AE188" i="78" s="1"/>
  <c r="N217" i="78" s="1"/>
  <c r="N218" i="78" s="1"/>
  <c r="AF176" i="78"/>
  <c r="AF188" i="78" s="1"/>
  <c r="O217" i="78" s="1"/>
  <c r="O218" i="78" s="1"/>
  <c r="X176" i="78"/>
  <c r="X188" i="78" s="1"/>
  <c r="G217" i="78" s="1"/>
  <c r="G218" i="78" s="1"/>
  <c r="AI176" i="78"/>
  <c r="AI188" i="78" s="1"/>
  <c r="R217" i="78" s="1"/>
  <c r="R218" i="78" s="1"/>
  <c r="AA176" i="78"/>
  <c r="AA188" i="78" s="1"/>
  <c r="J217" i="78" s="1"/>
  <c r="J218" i="78" s="1"/>
  <c r="T219" i="78"/>
  <c r="R176" i="78"/>
  <c r="R188" i="78" s="1"/>
  <c r="P210" i="78" s="1"/>
  <c r="P211" i="78" s="1"/>
  <c r="D193" i="78"/>
  <c r="CQ5" i="78"/>
  <c r="E187" i="78"/>
  <c r="N5" i="78"/>
  <c r="AA5" i="78"/>
  <c r="AS5" i="78"/>
  <c r="BI5" i="78"/>
  <c r="CA5" i="78"/>
  <c r="P6" i="78"/>
  <c r="AJ6" i="78"/>
  <c r="BI6" i="78"/>
  <c r="BX7" i="78"/>
  <c r="P10" i="78"/>
  <c r="AO10" i="78"/>
  <c r="BJ10" i="78"/>
  <c r="U11" i="78"/>
  <c r="AT11" i="78"/>
  <c r="BO11" i="78"/>
  <c r="CK11" i="78"/>
  <c r="Y12" i="78"/>
  <c r="Z12" i="78" s="1"/>
  <c r="S13" i="78"/>
  <c r="AO13" i="78"/>
  <c r="BT14" i="78"/>
  <c r="CE18" i="78"/>
  <c r="BW18" i="78"/>
  <c r="BE21" i="78"/>
  <c r="L22" i="78"/>
  <c r="CB22" i="78"/>
  <c r="AF31" i="78"/>
  <c r="BE5" i="78"/>
  <c r="E161" i="78"/>
  <c r="O5" i="78"/>
  <c r="AB5" i="78"/>
  <c r="AT5" i="78"/>
  <c r="BJ5" i="78"/>
  <c r="CB5" i="78"/>
  <c r="CP6" i="78"/>
  <c r="CH6" i="78"/>
  <c r="BZ6" i="78"/>
  <c r="BR6" i="78"/>
  <c r="BH6" i="78"/>
  <c r="AZ6" i="78"/>
  <c r="AR6" i="78"/>
  <c r="AH6" i="78"/>
  <c r="Z6" i="78"/>
  <c r="R6" i="78"/>
  <c r="J6" i="78"/>
  <c r="CO6" i="78"/>
  <c r="CG6" i="78"/>
  <c r="BO6" i="78"/>
  <c r="AY6" i="78"/>
  <c r="AG6" i="78"/>
  <c r="Q6" i="78"/>
  <c r="BY6" i="78"/>
  <c r="BG6" i="78"/>
  <c r="AQ6" i="78"/>
  <c r="Y6" i="78"/>
  <c r="I6" i="78"/>
  <c r="CM6" i="78"/>
  <c r="CE6" i="78"/>
  <c r="BW6" i="78"/>
  <c r="BM6" i="78"/>
  <c r="BE6" i="78"/>
  <c r="AW6" i="78"/>
  <c r="AO6" i="78"/>
  <c r="AE6" i="78"/>
  <c r="W6" i="78"/>
  <c r="O6" i="78"/>
  <c r="CL6" i="78"/>
  <c r="CD6" i="78"/>
  <c r="BV6" i="78"/>
  <c r="BL6" i="78"/>
  <c r="BD6" i="78"/>
  <c r="AV6" i="78"/>
  <c r="AN6" i="78"/>
  <c r="AD6" i="78"/>
  <c r="V6" i="78"/>
  <c r="N6" i="78"/>
  <c r="CS6" i="78"/>
  <c r="CK6" i="78"/>
  <c r="CC6" i="78"/>
  <c r="BU6" i="78"/>
  <c r="BK6" i="78"/>
  <c r="BC6" i="78"/>
  <c r="AU6" i="78"/>
  <c r="AC6" i="78"/>
  <c r="U6" i="78"/>
  <c r="M6" i="78"/>
  <c r="S6" i="78"/>
  <c r="AP6" i="78"/>
  <c r="BJ6" i="78"/>
  <c r="CI6" i="78"/>
  <c r="BY7" i="78"/>
  <c r="AP9" i="78"/>
  <c r="AX9" i="78"/>
  <c r="BD9" i="78"/>
  <c r="AV9" i="78"/>
  <c r="AN9" i="78"/>
  <c r="BC9" i="78"/>
  <c r="AU9" i="78"/>
  <c r="CL10" i="78"/>
  <c r="CD10" i="78"/>
  <c r="BV10" i="78"/>
  <c r="BL10" i="78"/>
  <c r="BD10" i="78"/>
  <c r="AV10" i="78"/>
  <c r="AN10" i="78"/>
  <c r="AD10" i="78"/>
  <c r="V10" i="78"/>
  <c r="N10" i="78"/>
  <c r="AU10" i="78"/>
  <c r="U10" i="78"/>
  <c r="CS10" i="78"/>
  <c r="CK10" i="78"/>
  <c r="CC10" i="78"/>
  <c r="BU10" i="78"/>
  <c r="BK10" i="78"/>
  <c r="BC10" i="78"/>
  <c r="AC10" i="78"/>
  <c r="M10" i="78"/>
  <c r="CQ10" i="78"/>
  <c r="CI10" i="78"/>
  <c r="CA10" i="78"/>
  <c r="BS10" i="78"/>
  <c r="BI10" i="78"/>
  <c r="BA10" i="78"/>
  <c r="AS10" i="78"/>
  <c r="AI10" i="78"/>
  <c r="AA10" i="78"/>
  <c r="S10" i="78"/>
  <c r="K10" i="78"/>
  <c r="CP10" i="78"/>
  <c r="CH10" i="78"/>
  <c r="BZ10" i="78"/>
  <c r="BR10" i="78"/>
  <c r="BH10" i="78"/>
  <c r="AZ10" i="78"/>
  <c r="AR10" i="78"/>
  <c r="AH10" i="78"/>
  <c r="Z10" i="78"/>
  <c r="R10" i="78"/>
  <c r="J10" i="78"/>
  <c r="CO10" i="78"/>
  <c r="CG10" i="78"/>
  <c r="BY10" i="78"/>
  <c r="BO10" i="78"/>
  <c r="BG10" i="78"/>
  <c r="AY10" i="78"/>
  <c r="AQ10" i="78"/>
  <c r="AG10" i="78"/>
  <c r="Y10" i="78"/>
  <c r="Q10" i="78"/>
  <c r="I10" i="78"/>
  <c r="T10" i="78"/>
  <c r="AP10" i="78"/>
  <c r="BM10" i="78"/>
  <c r="CJ10" i="78"/>
  <c r="AU11" i="78"/>
  <c r="BT11" i="78"/>
  <c r="CO11" i="78"/>
  <c r="V13" i="78"/>
  <c r="AS13" i="78"/>
  <c r="BX14" i="78"/>
  <c r="T22" i="78"/>
  <c r="CJ22" i="78"/>
  <c r="CN39" i="78"/>
  <c r="CF39" i="78"/>
  <c r="BX39" i="78"/>
  <c r="BN39" i="78"/>
  <c r="BF39" i="78"/>
  <c r="AX39" i="78"/>
  <c r="AP39" i="78"/>
  <c r="AF39" i="78"/>
  <c r="X39" i="78"/>
  <c r="P39" i="78"/>
  <c r="CM39" i="78"/>
  <c r="CE39" i="78"/>
  <c r="BW39" i="78"/>
  <c r="BM39" i="78"/>
  <c r="BE39" i="78"/>
  <c r="AW39" i="78"/>
  <c r="AO39" i="78"/>
  <c r="AE39" i="78"/>
  <c r="W39" i="78"/>
  <c r="O39" i="78"/>
  <c r="CL39" i="78"/>
  <c r="CD39" i="78"/>
  <c r="BV39" i="78"/>
  <c r="BL39" i="78"/>
  <c r="BD39" i="78"/>
  <c r="AV39" i="78"/>
  <c r="AN39" i="78"/>
  <c r="AD39" i="78"/>
  <c r="V39" i="78"/>
  <c r="N39" i="78"/>
  <c r="CS39" i="78"/>
  <c r="CK39" i="78"/>
  <c r="CC39" i="78"/>
  <c r="BU39" i="78"/>
  <c r="BK39" i="78"/>
  <c r="BC39" i="78"/>
  <c r="AU39" i="78"/>
  <c r="AC39" i="78"/>
  <c r="U39" i="78"/>
  <c r="M39" i="78"/>
  <c r="CQ39" i="78"/>
  <c r="CI39" i="78"/>
  <c r="CA39" i="78"/>
  <c r="BS39" i="78"/>
  <c r="BI39" i="78"/>
  <c r="BA39" i="78"/>
  <c r="AS39" i="78"/>
  <c r="AI39" i="78"/>
  <c r="AA39" i="78"/>
  <c r="S39" i="78"/>
  <c r="K39" i="78"/>
  <c r="CP39" i="78"/>
  <c r="CH39" i="78"/>
  <c r="BZ39" i="78"/>
  <c r="BR39" i="78"/>
  <c r="BH39" i="78"/>
  <c r="AZ39" i="78"/>
  <c r="AR39" i="78"/>
  <c r="AH39" i="78"/>
  <c r="Z39" i="78"/>
  <c r="R39" i="78"/>
  <c r="J39" i="78"/>
  <c r="CG39" i="78"/>
  <c r="AY39" i="78"/>
  <c r="Q39" i="78"/>
  <c r="CB39" i="78"/>
  <c r="AT39" i="78"/>
  <c r="L39" i="78"/>
  <c r="BY39" i="78"/>
  <c r="AQ39" i="78"/>
  <c r="I39" i="78"/>
  <c r="BT39" i="78"/>
  <c r="AJ39" i="78"/>
  <c r="BO39" i="78"/>
  <c r="AG39" i="78"/>
  <c r="CR39" i="78"/>
  <c r="BJ39" i="78"/>
  <c r="AB39" i="78"/>
  <c r="CO39" i="78"/>
  <c r="BG39" i="78"/>
  <c r="Y39" i="78"/>
  <c r="W5" i="78"/>
  <c r="F161" i="78"/>
  <c r="Q5" i="78"/>
  <c r="AD5" i="78"/>
  <c r="AV5" i="78"/>
  <c r="BL5" i="78"/>
  <c r="CD5" i="78"/>
  <c r="T6" i="78"/>
  <c r="AS6" i="78"/>
  <c r="BN6" i="78"/>
  <c r="CJ6" i="78"/>
  <c r="W10" i="78"/>
  <c r="X10" i="78" s="1"/>
  <c r="AT10" i="78"/>
  <c r="BN10" i="78"/>
  <c r="CM10" i="78"/>
  <c r="AB11" i="78"/>
  <c r="AY11" i="78"/>
  <c r="BU11" i="78"/>
  <c r="CR11" i="78"/>
  <c r="I12" i="78"/>
  <c r="W13" i="78"/>
  <c r="AV13" i="78"/>
  <c r="AB22" i="78"/>
  <c r="CM31" i="78"/>
  <c r="CE31" i="78"/>
  <c r="BW31" i="78"/>
  <c r="BM31" i="78"/>
  <c r="BE31" i="78"/>
  <c r="AW31" i="78"/>
  <c r="AO31" i="78"/>
  <c r="AE31" i="78"/>
  <c r="W31" i="78"/>
  <c r="O31" i="78"/>
  <c r="CS31" i="78"/>
  <c r="CK31" i="78"/>
  <c r="CC31" i="78"/>
  <c r="BU31" i="78"/>
  <c r="BK31" i="78"/>
  <c r="BC31" i="78"/>
  <c r="AU31" i="78"/>
  <c r="AC31" i="78"/>
  <c r="U31" i="78"/>
  <c r="M31" i="78"/>
  <c r="CQ31" i="78"/>
  <c r="CI31" i="78"/>
  <c r="CA31" i="78"/>
  <c r="BS31" i="78"/>
  <c r="BI31" i="78"/>
  <c r="BA31" i="78"/>
  <c r="AS31" i="78"/>
  <c r="AI31" i="78"/>
  <c r="AA31" i="78"/>
  <c r="S31" i="78"/>
  <c r="K31" i="78"/>
  <c r="CP31" i="78"/>
  <c r="CH31" i="78"/>
  <c r="BZ31" i="78"/>
  <c r="BR31" i="78"/>
  <c r="BH31" i="78"/>
  <c r="AZ31" i="78"/>
  <c r="AR31" i="78"/>
  <c r="AH31" i="78"/>
  <c r="R31" i="78"/>
  <c r="J31" i="78"/>
  <c r="CD31" i="78"/>
  <c r="BL31" i="78"/>
  <c r="AV31" i="78"/>
  <c r="AD31" i="78"/>
  <c r="N31" i="78"/>
  <c r="CR31" i="78"/>
  <c r="CB31" i="78"/>
  <c r="BJ31" i="78"/>
  <c r="AT31" i="78"/>
  <c r="AB31" i="78"/>
  <c r="L31" i="78"/>
  <c r="CO31" i="78"/>
  <c r="BY31" i="78"/>
  <c r="BG31" i="78"/>
  <c r="AQ31" i="78"/>
  <c r="Y31" i="78"/>
  <c r="Z31" i="78" s="1"/>
  <c r="I31" i="78"/>
  <c r="CN31" i="78"/>
  <c r="BX31" i="78"/>
  <c r="BF31" i="78"/>
  <c r="AP31" i="78"/>
  <c r="X31" i="78"/>
  <c r="CL31" i="78"/>
  <c r="BV31" i="78"/>
  <c r="BD31" i="78"/>
  <c r="AN31" i="78"/>
  <c r="V31" i="78"/>
  <c r="CJ31" i="78"/>
  <c r="BT31" i="78"/>
  <c r="BB31" i="78"/>
  <c r="AJ31" i="78"/>
  <c r="T31" i="78"/>
  <c r="CG31" i="78"/>
  <c r="BO31" i="78"/>
  <c r="AY31" i="78"/>
  <c r="AG31" i="78"/>
  <c r="Q31" i="78"/>
  <c r="BN31" i="78"/>
  <c r="AO5" i="78"/>
  <c r="R5" i="78"/>
  <c r="AE5" i="78"/>
  <c r="AW5" i="78"/>
  <c r="BM5" i="78"/>
  <c r="CD7" i="78"/>
  <c r="BV7" i="78"/>
  <c r="CF7" i="78"/>
  <c r="AW10" i="78"/>
  <c r="I11" i="78"/>
  <c r="AC11" i="78"/>
  <c r="BB11" i="78"/>
  <c r="BY11" i="78"/>
  <c r="CS11" i="78"/>
  <c r="AW13" i="78"/>
  <c r="CQ22" i="78"/>
  <c r="CI22" i="78"/>
  <c r="CA22" i="78"/>
  <c r="BS22" i="78"/>
  <c r="BI22" i="78"/>
  <c r="BA22" i="78"/>
  <c r="AS22" i="78"/>
  <c r="AI22" i="78"/>
  <c r="AA22" i="78"/>
  <c r="S22" i="78"/>
  <c r="K22" i="78"/>
  <c r="CP22" i="78"/>
  <c r="CH22" i="78"/>
  <c r="BZ22" i="78"/>
  <c r="BR22" i="78"/>
  <c r="BH22" i="78"/>
  <c r="AZ22" i="78"/>
  <c r="AR22" i="78"/>
  <c r="AH22" i="78"/>
  <c r="Z22" i="78"/>
  <c r="R22" i="78"/>
  <c r="J22" i="78"/>
  <c r="CO22" i="78"/>
  <c r="CG22" i="78"/>
  <c r="BY22" i="78"/>
  <c r="BO22" i="78"/>
  <c r="BG22" i="78"/>
  <c r="AY22" i="78"/>
  <c r="AQ22" i="78"/>
  <c r="AG22" i="78"/>
  <c r="Y22" i="78"/>
  <c r="Q22" i="78"/>
  <c r="I22" i="78"/>
  <c r="CN22" i="78"/>
  <c r="CF22" i="78"/>
  <c r="BX22" i="78"/>
  <c r="BN22" i="78"/>
  <c r="BF22" i="78"/>
  <c r="AX22" i="78"/>
  <c r="AP22" i="78"/>
  <c r="AF22" i="78"/>
  <c r="X22" i="78"/>
  <c r="P22" i="78"/>
  <c r="CM22" i="78"/>
  <c r="CE22" i="78"/>
  <c r="BW22" i="78"/>
  <c r="BM22" i="78"/>
  <c r="BE22" i="78"/>
  <c r="AW22" i="78"/>
  <c r="AO22" i="78"/>
  <c r="AE22" i="78"/>
  <c r="W22" i="78"/>
  <c r="O22" i="78"/>
  <c r="CL22" i="78"/>
  <c r="CD22" i="78"/>
  <c r="BV22" i="78"/>
  <c r="BL22" i="78"/>
  <c r="BD22" i="78"/>
  <c r="AV22" i="78"/>
  <c r="AN22" i="78"/>
  <c r="AD22" i="78"/>
  <c r="N22" i="78"/>
  <c r="CS22" i="78"/>
  <c r="CK22" i="78"/>
  <c r="CC22" i="78"/>
  <c r="BU22" i="78"/>
  <c r="BK22" i="78"/>
  <c r="BC22" i="78"/>
  <c r="AU22" i="78"/>
  <c r="AC22" i="78"/>
  <c r="U22" i="78"/>
  <c r="V22" i="78" s="1"/>
  <c r="M22" i="78"/>
  <c r="AJ22" i="78"/>
  <c r="CS5" i="78"/>
  <c r="CK5" i="78"/>
  <c r="CC5" i="78"/>
  <c r="BU5" i="78"/>
  <c r="BK5" i="78"/>
  <c r="BC5" i="78"/>
  <c r="AU5" i="78"/>
  <c r="AC5" i="78"/>
  <c r="U5" i="78"/>
  <c r="M5" i="78"/>
  <c r="CR5" i="78"/>
  <c r="CJ5" i="78"/>
  <c r="CP5" i="78"/>
  <c r="CH5" i="78"/>
  <c r="BZ5" i="78"/>
  <c r="BR5" i="78"/>
  <c r="BH5" i="78"/>
  <c r="AZ5" i="78"/>
  <c r="AR5" i="78"/>
  <c r="AH5" i="78"/>
  <c r="CO5" i="78"/>
  <c r="CG5" i="78"/>
  <c r="BY5" i="78"/>
  <c r="BO5" i="78"/>
  <c r="BG5" i="78"/>
  <c r="AY5" i="78"/>
  <c r="AQ5" i="78"/>
  <c r="AG5" i="78"/>
  <c r="Y5" i="78"/>
  <c r="CN5" i="78"/>
  <c r="CF5" i="78"/>
  <c r="BX5" i="78"/>
  <c r="BN5" i="78"/>
  <c r="BF5" i="78"/>
  <c r="AX5" i="78"/>
  <c r="AP5" i="78"/>
  <c r="AF5" i="78"/>
  <c r="X5" i="78"/>
  <c r="P5" i="78"/>
  <c r="I5" i="78"/>
  <c r="AI5" i="78"/>
  <c r="BS5" i="78"/>
  <c r="BW5" i="78"/>
  <c r="W12" i="78"/>
  <c r="O12" i="78"/>
  <c r="M16" i="78"/>
  <c r="K16" i="78"/>
  <c r="J16" i="78"/>
  <c r="I16" i="78"/>
  <c r="E186" i="78"/>
  <c r="S5" i="78"/>
  <c r="BA5" i="78"/>
  <c r="CI5" i="78"/>
  <c r="CG7" i="78"/>
  <c r="N12" i="78"/>
  <c r="J5" i="78"/>
  <c r="T5" i="78"/>
  <c r="AJ5" i="78"/>
  <c r="BB5" i="78"/>
  <c r="BT5" i="78"/>
  <c r="CL5" i="78"/>
  <c r="AB6" i="78"/>
  <c r="BA6" i="78"/>
  <c r="BX6" i="78"/>
  <c r="CR6" i="78"/>
  <c r="S8" i="78"/>
  <c r="K8" i="78"/>
  <c r="Q8" i="78"/>
  <c r="I8" i="78"/>
  <c r="X8" i="78"/>
  <c r="P8" i="78"/>
  <c r="V8" i="78"/>
  <c r="AS9" i="78"/>
  <c r="AE10" i="78"/>
  <c r="BB10" i="78"/>
  <c r="BX10" i="78"/>
  <c r="M11" i="78"/>
  <c r="AJ11" i="78"/>
  <c r="BG11" i="78"/>
  <c r="Q12" i="78"/>
  <c r="K13" i="78"/>
  <c r="BD13" i="78"/>
  <c r="CQ14" i="78"/>
  <c r="CI14" i="78"/>
  <c r="CA14" i="78"/>
  <c r="BS14" i="78"/>
  <c r="BI14" i="78"/>
  <c r="BA14" i="78"/>
  <c r="AS14" i="78"/>
  <c r="AI14" i="78"/>
  <c r="AA14" i="78"/>
  <c r="S14" i="78"/>
  <c r="K14" i="78"/>
  <c r="CP14" i="78"/>
  <c r="CH14" i="78"/>
  <c r="BZ14" i="78"/>
  <c r="BR14" i="78"/>
  <c r="BH14" i="78"/>
  <c r="AZ14" i="78"/>
  <c r="AR14" i="78"/>
  <c r="AH14" i="78"/>
  <c r="R14" i="78"/>
  <c r="J14" i="78"/>
  <c r="CO14" i="78"/>
  <c r="CG14" i="78"/>
  <c r="BY14" i="78"/>
  <c r="BO14" i="78"/>
  <c r="BG14" i="78"/>
  <c r="AY14" i="78"/>
  <c r="AQ14" i="78"/>
  <c r="AG14" i="78"/>
  <c r="Y14" i="78"/>
  <c r="Z14" i="78" s="1"/>
  <c r="Q14" i="78"/>
  <c r="I14" i="78"/>
  <c r="CN14" i="78"/>
  <c r="CF14" i="78"/>
  <c r="CM14" i="78"/>
  <c r="CE14" i="78"/>
  <c r="BW14" i="78"/>
  <c r="BM14" i="78"/>
  <c r="BE14" i="78"/>
  <c r="AW14" i="78"/>
  <c r="AO14" i="78"/>
  <c r="AE14" i="78"/>
  <c r="W14" i="78"/>
  <c r="O14" i="78"/>
  <c r="CL14" i="78"/>
  <c r="CD14" i="78"/>
  <c r="BV14" i="78"/>
  <c r="BL14" i="78"/>
  <c r="BD14" i="78"/>
  <c r="AV14" i="78"/>
  <c r="AN14" i="78"/>
  <c r="AD14" i="78"/>
  <c r="V14" i="78"/>
  <c r="N14" i="78"/>
  <c r="CS14" i="78"/>
  <c r="CK14" i="78"/>
  <c r="CC14" i="78"/>
  <c r="BU14" i="78"/>
  <c r="BK14" i="78"/>
  <c r="BC14" i="78"/>
  <c r="AU14" i="78"/>
  <c r="AC14" i="78"/>
  <c r="U14" i="78"/>
  <c r="M14" i="78"/>
  <c r="X14" i="78"/>
  <c r="BF14" i="78"/>
  <c r="BX18" i="78"/>
  <c r="BB22" i="78"/>
  <c r="U24" i="78"/>
  <c r="M24" i="78"/>
  <c r="S24" i="78"/>
  <c r="K24" i="78"/>
  <c r="R24" i="78"/>
  <c r="J24" i="78"/>
  <c r="Q24" i="78"/>
  <c r="I24" i="78"/>
  <c r="P24" i="78"/>
  <c r="L5" i="78"/>
  <c r="V12" i="78"/>
  <c r="BA21" i="78"/>
  <c r="AS21" i="78"/>
  <c r="D187" i="78"/>
  <c r="D194" i="78" s="1"/>
  <c r="D202" i="78" s="1"/>
  <c r="K5" i="78"/>
  <c r="V5" i="78"/>
  <c r="AN5" i="78"/>
  <c r="BD5" i="78"/>
  <c r="BV5" i="78"/>
  <c r="CM5" i="78"/>
  <c r="CQ11" i="78"/>
  <c r="CI11" i="78"/>
  <c r="CA11" i="78"/>
  <c r="BS11" i="78"/>
  <c r="BI11" i="78"/>
  <c r="BA11" i="78"/>
  <c r="AS11" i="78"/>
  <c r="AI11" i="78"/>
  <c r="AA11" i="78"/>
  <c r="S11" i="78"/>
  <c r="K11" i="78"/>
  <c r="CH11" i="78"/>
  <c r="CP11" i="78"/>
  <c r="BZ11" i="78"/>
  <c r="BR11" i="78"/>
  <c r="BH11" i="78"/>
  <c r="AZ11" i="78"/>
  <c r="AR11" i="78"/>
  <c r="AH11" i="78"/>
  <c r="Z11" i="78"/>
  <c r="R11" i="78"/>
  <c r="J11" i="78"/>
  <c r="CN11" i="78"/>
  <c r="CF11" i="78"/>
  <c r="BX11" i="78"/>
  <c r="BN11" i="78"/>
  <c r="BF11" i="78"/>
  <c r="AX11" i="78"/>
  <c r="AP11" i="78"/>
  <c r="AF11" i="78"/>
  <c r="X11" i="78"/>
  <c r="Y11" i="78" s="1"/>
  <c r="P11" i="78"/>
  <c r="CM11" i="78"/>
  <c r="CE11" i="78"/>
  <c r="BW11" i="78"/>
  <c r="BM11" i="78"/>
  <c r="BE11" i="78"/>
  <c r="AW11" i="78"/>
  <c r="AO11" i="78"/>
  <c r="AE11" i="78"/>
  <c r="W11" i="78"/>
  <c r="O11" i="78"/>
  <c r="CL11" i="78"/>
  <c r="CD11" i="78"/>
  <c r="BV11" i="78"/>
  <c r="BL11" i="78"/>
  <c r="BD11" i="78"/>
  <c r="AV11" i="78"/>
  <c r="AN11" i="78"/>
  <c r="AD11" i="78"/>
  <c r="V11" i="78"/>
  <c r="N11" i="78"/>
  <c r="Q11" i="78"/>
  <c r="BJ11" i="78"/>
  <c r="CG11" i="78"/>
  <c r="R12" i="78"/>
  <c r="AO21" i="78"/>
  <c r="G161" i="78"/>
  <c r="J7" i="78"/>
  <c r="R7" i="78"/>
  <c r="Z7" i="78"/>
  <c r="AH7" i="78"/>
  <c r="AR7" i="78"/>
  <c r="AZ7" i="78"/>
  <c r="BH7" i="78"/>
  <c r="BR7" i="78"/>
  <c r="BZ7" i="78"/>
  <c r="CH7" i="78"/>
  <c r="CP7" i="78"/>
  <c r="O8" i="78"/>
  <c r="W8" i="78"/>
  <c r="AE8" i="78"/>
  <c r="AO8" i="78"/>
  <c r="AW8" i="78"/>
  <c r="BE8" i="78"/>
  <c r="BM8" i="78"/>
  <c r="BW8" i="78"/>
  <c r="CE8" i="78"/>
  <c r="CM8" i="78"/>
  <c r="L9" i="78"/>
  <c r="T9" i="78"/>
  <c r="AB9" i="78"/>
  <c r="AJ9" i="78"/>
  <c r="AT9" i="78"/>
  <c r="BB9" i="78"/>
  <c r="BJ9" i="78"/>
  <c r="BT9" i="78"/>
  <c r="CB9" i="78"/>
  <c r="CJ9" i="78"/>
  <c r="CR9" i="78"/>
  <c r="K12" i="78"/>
  <c r="S12" i="78"/>
  <c r="AA12" i="78"/>
  <c r="AI12" i="78"/>
  <c r="AS12" i="78"/>
  <c r="BA12" i="78"/>
  <c r="BI12" i="78"/>
  <c r="BS12" i="78"/>
  <c r="CA12" i="78"/>
  <c r="CI12" i="78"/>
  <c r="CQ12" i="78"/>
  <c r="P13" i="78"/>
  <c r="X13" i="78"/>
  <c r="AF13" i="78"/>
  <c r="AP13" i="78"/>
  <c r="AX13" i="78"/>
  <c r="BF13" i="78"/>
  <c r="BN13" i="78"/>
  <c r="BX13" i="78"/>
  <c r="CF13" i="78"/>
  <c r="CN13" i="78"/>
  <c r="J15" i="78"/>
  <c r="R15" i="78"/>
  <c r="Z15" i="78"/>
  <c r="AH15" i="78"/>
  <c r="AR15" i="78"/>
  <c r="AZ15" i="78"/>
  <c r="BH15" i="78"/>
  <c r="BR15" i="78"/>
  <c r="BZ15" i="78"/>
  <c r="CH15" i="78"/>
  <c r="CP15" i="78"/>
  <c r="O16" i="78"/>
  <c r="W16" i="78"/>
  <c r="AE16" i="78"/>
  <c r="AO16" i="78"/>
  <c r="AW16" i="78"/>
  <c r="BE16" i="78"/>
  <c r="BM16" i="78"/>
  <c r="BW16" i="78"/>
  <c r="CE16" i="78"/>
  <c r="CM16" i="78"/>
  <c r="L17" i="78"/>
  <c r="T17" i="78"/>
  <c r="AB17" i="78"/>
  <c r="AJ17" i="78"/>
  <c r="AT17" i="78"/>
  <c r="BB17" i="78"/>
  <c r="BJ17" i="78"/>
  <c r="BT17" i="78"/>
  <c r="CB17" i="78"/>
  <c r="CJ17" i="78"/>
  <c r="CR17" i="78"/>
  <c r="I18" i="78"/>
  <c r="Q18" i="78"/>
  <c r="Y18" i="78"/>
  <c r="AG18" i="78"/>
  <c r="AQ18" i="78"/>
  <c r="AY18" i="78"/>
  <c r="BG18" i="78"/>
  <c r="BO18" i="78"/>
  <c r="BY18" i="78"/>
  <c r="CG18" i="78"/>
  <c r="CO18" i="78"/>
  <c r="N19" i="78"/>
  <c r="V19" i="78"/>
  <c r="AD19" i="78"/>
  <c r="AN19" i="78"/>
  <c r="AV19" i="78"/>
  <c r="BD19" i="78"/>
  <c r="BL19" i="78"/>
  <c r="BV19" i="78"/>
  <c r="CD19" i="78"/>
  <c r="CL19" i="78"/>
  <c r="K20" i="78"/>
  <c r="S20" i="78"/>
  <c r="AA20" i="78"/>
  <c r="AI20" i="78"/>
  <c r="AS20" i="78"/>
  <c r="BA20" i="78"/>
  <c r="BI20" i="78"/>
  <c r="BS20" i="78"/>
  <c r="CA20" i="78"/>
  <c r="CI20" i="78"/>
  <c r="CQ20" i="78"/>
  <c r="P21" i="78"/>
  <c r="X21" i="78"/>
  <c r="AF21" i="78"/>
  <c r="AP21" i="78"/>
  <c r="AX21" i="78"/>
  <c r="BF21" i="78"/>
  <c r="BN21" i="78"/>
  <c r="BX21" i="78"/>
  <c r="CF21" i="78"/>
  <c r="CN21" i="78"/>
  <c r="J23" i="78"/>
  <c r="R23" i="78"/>
  <c r="Z23" i="78"/>
  <c r="AH23" i="78"/>
  <c r="AR23" i="78"/>
  <c r="AZ23" i="78"/>
  <c r="BH23" i="78"/>
  <c r="BR23" i="78"/>
  <c r="BZ23" i="78"/>
  <c r="CH23" i="78"/>
  <c r="CP23" i="78"/>
  <c r="O24" i="78"/>
  <c r="W24" i="78"/>
  <c r="X24" i="78" s="1"/>
  <c r="AE24" i="78"/>
  <c r="AO24" i="78"/>
  <c r="AW24" i="78"/>
  <c r="BE24" i="78"/>
  <c r="BM24" i="78"/>
  <c r="BW24" i="78"/>
  <c r="CE24" i="78"/>
  <c r="CM24" i="78"/>
  <c r="L25" i="78"/>
  <c r="T25" i="78"/>
  <c r="AB25" i="78"/>
  <c r="AC25" i="78" s="1"/>
  <c r="AJ25" i="78"/>
  <c r="AT25" i="78"/>
  <c r="BB25" i="78"/>
  <c r="BJ25" i="78"/>
  <c r="BT25" i="78"/>
  <c r="CB25" i="78"/>
  <c r="CJ25" i="78"/>
  <c r="CR25" i="78"/>
  <c r="I26" i="78"/>
  <c r="Q26" i="78"/>
  <c r="Y26" i="78"/>
  <c r="Z26" i="78" s="1"/>
  <c r="AG26" i="78"/>
  <c r="AQ26" i="78"/>
  <c r="AY26" i="78"/>
  <c r="BG26" i="78"/>
  <c r="BO26" i="78"/>
  <c r="BY26" i="78"/>
  <c r="CG26" i="78"/>
  <c r="CO26" i="78"/>
  <c r="N27" i="78"/>
  <c r="V27" i="78"/>
  <c r="AD27" i="78"/>
  <c r="AO27" i="78"/>
  <c r="AZ27" i="78"/>
  <c r="BJ27" i="78"/>
  <c r="BW27" i="78"/>
  <c r="CH27" i="78"/>
  <c r="CR27" i="78"/>
  <c r="I28" i="78"/>
  <c r="T28" i="78"/>
  <c r="AE28" i="78"/>
  <c r="AQ28" i="78"/>
  <c r="BB28" i="78"/>
  <c r="BM28" i="78"/>
  <c r="BY28" i="78"/>
  <c r="CJ28" i="78"/>
  <c r="L29" i="78"/>
  <c r="V29" i="78"/>
  <c r="W29" i="78" s="1"/>
  <c r="AG29" i="78"/>
  <c r="AT29" i="78"/>
  <c r="BG29" i="78"/>
  <c r="BV29" i="78"/>
  <c r="S30" i="78"/>
  <c r="AI30" i="78"/>
  <c r="BA30" i="78"/>
  <c r="BS30" i="78"/>
  <c r="CI30" i="78"/>
  <c r="Q32" i="78"/>
  <c r="P33" i="78"/>
  <c r="BZ33" i="78"/>
  <c r="AU34" i="78"/>
  <c r="BW34" i="78"/>
  <c r="CQ35" i="78"/>
  <c r="CI35" i="78"/>
  <c r="CA35" i="78"/>
  <c r="BS35" i="78"/>
  <c r="BI35" i="78"/>
  <c r="BA35" i="78"/>
  <c r="AS35" i="78"/>
  <c r="AI35" i="78"/>
  <c r="AA35" i="78"/>
  <c r="S35" i="78"/>
  <c r="T35" i="78" s="1"/>
  <c r="K35" i="78"/>
  <c r="CO35" i="78"/>
  <c r="CG35" i="78"/>
  <c r="BY35" i="78"/>
  <c r="BO35" i="78"/>
  <c r="BG35" i="78"/>
  <c r="AY35" i="78"/>
  <c r="AQ35" i="78"/>
  <c r="AG35" i="78"/>
  <c r="Y35" i="78"/>
  <c r="Q35" i="78"/>
  <c r="I35" i="78"/>
  <c r="CM35" i="78"/>
  <c r="CE35" i="78"/>
  <c r="BW35" i="78"/>
  <c r="BM35" i="78"/>
  <c r="BE35" i="78"/>
  <c r="AW35" i="78"/>
  <c r="AO35" i="78"/>
  <c r="AE35" i="78"/>
  <c r="W35" i="78"/>
  <c r="O35" i="78"/>
  <c r="CL35" i="78"/>
  <c r="CD35" i="78"/>
  <c r="BV35" i="78"/>
  <c r="BL35" i="78"/>
  <c r="BD35" i="78"/>
  <c r="AV35" i="78"/>
  <c r="AN35" i="78"/>
  <c r="AD35" i="78"/>
  <c r="V35" i="78"/>
  <c r="N35" i="78"/>
  <c r="P35" i="78"/>
  <c r="AF35" i="78"/>
  <c r="AX35" i="78"/>
  <c r="BN35" i="78"/>
  <c r="CF35" i="78"/>
  <c r="AU36" i="78"/>
  <c r="L37" i="78"/>
  <c r="AB37" i="78"/>
  <c r="AT37" i="78"/>
  <c r="BM37" i="78"/>
  <c r="CL37" i="78"/>
  <c r="AO38" i="78"/>
  <c r="BW38" i="78"/>
  <c r="R53" i="78"/>
  <c r="J53" i="78"/>
  <c r="Q53" i="78"/>
  <c r="I53" i="78"/>
  <c r="S53" i="78"/>
  <c r="P53" i="78"/>
  <c r="N53" i="78"/>
  <c r="M53" i="78"/>
  <c r="K53" i="78"/>
  <c r="X53" i="78"/>
  <c r="Y53" i="78" s="1"/>
  <c r="V53" i="78"/>
  <c r="K7" i="78"/>
  <c r="S7" i="78"/>
  <c r="AA7" i="78"/>
  <c r="AI7" i="78"/>
  <c r="AS7" i="78"/>
  <c r="BA7" i="78"/>
  <c r="BI7" i="78"/>
  <c r="BS7" i="78"/>
  <c r="CA7" i="78"/>
  <c r="CI7" i="78"/>
  <c r="CQ7" i="78"/>
  <c r="BX8" i="78"/>
  <c r="CF8" i="78"/>
  <c r="M9" i="78"/>
  <c r="U9" i="78"/>
  <c r="BU9" i="78"/>
  <c r="CC9" i="78"/>
  <c r="L12" i="78"/>
  <c r="T12" i="78"/>
  <c r="AB12" i="78"/>
  <c r="AJ12" i="78"/>
  <c r="AT12" i="78"/>
  <c r="BB12" i="78"/>
  <c r="BJ12" i="78"/>
  <c r="BT12" i="78"/>
  <c r="CB12" i="78"/>
  <c r="CJ12" i="78"/>
  <c r="CR12" i="78"/>
  <c r="I13" i="78"/>
  <c r="Q13" i="78"/>
  <c r="Y13" i="78"/>
  <c r="AG13" i="78"/>
  <c r="AQ13" i="78"/>
  <c r="AY13" i="78"/>
  <c r="BG13" i="78"/>
  <c r="BO13" i="78"/>
  <c r="BY13" i="78"/>
  <c r="CG13" i="78"/>
  <c r="CO13" i="78"/>
  <c r="K15" i="78"/>
  <c r="S15" i="78"/>
  <c r="AA15" i="78"/>
  <c r="AI15" i="78"/>
  <c r="AS15" i="78"/>
  <c r="BA15" i="78"/>
  <c r="BI15" i="78"/>
  <c r="BS15" i="78"/>
  <c r="CA15" i="78"/>
  <c r="CI15" i="78"/>
  <c r="CQ15" i="78"/>
  <c r="M17" i="78"/>
  <c r="U17" i="78"/>
  <c r="AU17" i="78"/>
  <c r="BC17" i="78"/>
  <c r="BU17" i="78"/>
  <c r="CC17" i="78"/>
  <c r="J18" i="78"/>
  <c r="R18" i="78"/>
  <c r="Z18" i="78"/>
  <c r="AH18" i="78"/>
  <c r="AR18" i="78"/>
  <c r="AZ18" i="78"/>
  <c r="BH18" i="78"/>
  <c r="BR18" i="78"/>
  <c r="BZ18" i="78"/>
  <c r="CH18" i="78"/>
  <c r="CP18" i="78"/>
  <c r="O19" i="78"/>
  <c r="W19" i="78"/>
  <c r="AE19" i="78"/>
  <c r="AO19" i="78"/>
  <c r="AW19" i="78"/>
  <c r="BE19" i="78"/>
  <c r="BM19" i="78"/>
  <c r="BW19" i="78"/>
  <c r="CE19" i="78"/>
  <c r="CM19" i="78"/>
  <c r="L20" i="78"/>
  <c r="T20" i="78"/>
  <c r="AB20" i="78"/>
  <c r="AJ20" i="78"/>
  <c r="AT20" i="78"/>
  <c r="BB20" i="78"/>
  <c r="BJ20" i="78"/>
  <c r="BT20" i="78"/>
  <c r="CB20" i="78"/>
  <c r="CJ20" i="78"/>
  <c r="CR20" i="78"/>
  <c r="I21" i="78"/>
  <c r="Q21" i="78"/>
  <c r="Y21" i="78"/>
  <c r="Z21" i="78" s="1"/>
  <c r="AG21" i="78"/>
  <c r="AQ21" i="78"/>
  <c r="AY21" i="78"/>
  <c r="BG21" i="78"/>
  <c r="BO21" i="78"/>
  <c r="BY21" i="78"/>
  <c r="CG21" i="78"/>
  <c r="CO21" i="78"/>
  <c r="K23" i="78"/>
  <c r="S23" i="78"/>
  <c r="AA23" i="78"/>
  <c r="AI23" i="78"/>
  <c r="AS23" i="78"/>
  <c r="BA23" i="78"/>
  <c r="BI23" i="78"/>
  <c r="BS23" i="78"/>
  <c r="CA23" i="78"/>
  <c r="CI23" i="78"/>
  <c r="CQ23" i="78"/>
  <c r="BX24" i="78"/>
  <c r="CF24" i="78"/>
  <c r="M25" i="78"/>
  <c r="U25" i="78"/>
  <c r="AU25" i="78"/>
  <c r="BC25" i="78"/>
  <c r="BU25" i="78"/>
  <c r="CC25" i="78"/>
  <c r="CK25" i="78"/>
  <c r="J26" i="78"/>
  <c r="R26" i="78"/>
  <c r="AH26" i="78"/>
  <c r="AR26" i="78"/>
  <c r="AZ26" i="78"/>
  <c r="BH26" i="78"/>
  <c r="BR26" i="78"/>
  <c r="BZ26" i="78"/>
  <c r="CH26" i="78"/>
  <c r="CP26" i="78"/>
  <c r="O27" i="78"/>
  <c r="W27" i="78"/>
  <c r="AE27" i="78"/>
  <c r="AP27" i="78"/>
  <c r="BA27" i="78"/>
  <c r="BK27" i="78"/>
  <c r="BX27" i="78"/>
  <c r="CI27" i="78"/>
  <c r="CS27" i="78"/>
  <c r="J28" i="78"/>
  <c r="U28" i="78"/>
  <c r="AF28" i="78"/>
  <c r="AR28" i="78"/>
  <c r="BC28" i="78"/>
  <c r="BN28" i="78"/>
  <c r="BZ28" i="78"/>
  <c r="CK28" i="78"/>
  <c r="CS29" i="78"/>
  <c r="CK29" i="78"/>
  <c r="CC29" i="78"/>
  <c r="BU29" i="78"/>
  <c r="BK29" i="78"/>
  <c r="BC29" i="78"/>
  <c r="AU29" i="78"/>
  <c r="CQ29" i="78"/>
  <c r="CI29" i="78"/>
  <c r="CA29" i="78"/>
  <c r="BS29" i="78"/>
  <c r="BI29" i="78"/>
  <c r="BA29" i="78"/>
  <c r="AS29" i="78"/>
  <c r="AI29" i="78"/>
  <c r="AA29" i="78"/>
  <c r="S29" i="78"/>
  <c r="K29" i="78"/>
  <c r="CO29" i="78"/>
  <c r="CG29" i="78"/>
  <c r="CN29" i="78"/>
  <c r="CF29" i="78"/>
  <c r="BX29" i="78"/>
  <c r="BN29" i="78"/>
  <c r="BF29" i="78"/>
  <c r="AX29" i="78"/>
  <c r="AP29" i="78"/>
  <c r="AF29" i="78"/>
  <c r="X29" i="78"/>
  <c r="P29" i="78"/>
  <c r="M29" i="78"/>
  <c r="AH29" i="78"/>
  <c r="AV29" i="78"/>
  <c r="BH29" i="78"/>
  <c r="BW29" i="78"/>
  <c r="CL29" i="78"/>
  <c r="T30" i="78"/>
  <c r="AJ30" i="78"/>
  <c r="BB30" i="78"/>
  <c r="BT30" i="78"/>
  <c r="CJ30" i="78"/>
  <c r="S32" i="78"/>
  <c r="BX34" i="78"/>
  <c r="BR35" i="78"/>
  <c r="AW36" i="78"/>
  <c r="N37" i="78"/>
  <c r="AD37" i="78"/>
  <c r="AV37" i="78"/>
  <c r="BR37" i="78"/>
  <c r="L38" i="78"/>
  <c r="AT38" i="78"/>
  <c r="CB38" i="78"/>
  <c r="R41" i="78"/>
  <c r="J41" i="78"/>
  <c r="Q41" i="78"/>
  <c r="I41" i="78"/>
  <c r="P41" i="78"/>
  <c r="M41" i="78"/>
  <c r="L7" i="78"/>
  <c r="T7" i="78"/>
  <c r="AB7" i="78"/>
  <c r="AJ7" i="78"/>
  <c r="AT7" i="78"/>
  <c r="BB7" i="78"/>
  <c r="BJ7" i="78"/>
  <c r="BT7" i="78"/>
  <c r="CB7" i="78"/>
  <c r="CJ7" i="78"/>
  <c r="CR7" i="78"/>
  <c r="BY8" i="78"/>
  <c r="N9" i="78"/>
  <c r="BV9" i="78"/>
  <c r="CD9" i="78"/>
  <c r="M12" i="78"/>
  <c r="U12" i="78"/>
  <c r="AC12" i="78"/>
  <c r="AU12" i="78"/>
  <c r="BC12" i="78"/>
  <c r="BK12" i="78"/>
  <c r="BU12" i="78"/>
  <c r="CC12" i="78"/>
  <c r="CK12" i="78"/>
  <c r="CS12" i="78"/>
  <c r="J13" i="78"/>
  <c r="R13" i="78"/>
  <c r="Z13" i="78"/>
  <c r="AH13" i="78"/>
  <c r="AR13" i="78"/>
  <c r="AZ13" i="78"/>
  <c r="BH13" i="78"/>
  <c r="BR13" i="78"/>
  <c r="BZ13" i="78"/>
  <c r="CH13" i="78"/>
  <c r="CP13" i="78"/>
  <c r="L15" i="78"/>
  <c r="T15" i="78"/>
  <c r="AB15" i="78"/>
  <c r="AJ15" i="78"/>
  <c r="AT15" i="78"/>
  <c r="BB15" i="78"/>
  <c r="BJ15" i="78"/>
  <c r="BT15" i="78"/>
  <c r="CB15" i="78"/>
  <c r="CJ15" i="78"/>
  <c r="CR15" i="78"/>
  <c r="N17" i="78"/>
  <c r="AN17" i="78"/>
  <c r="AV17" i="78"/>
  <c r="BD17" i="78"/>
  <c r="BV17" i="78"/>
  <c r="CD17" i="78"/>
  <c r="K18" i="78"/>
  <c r="S18" i="78"/>
  <c r="AA18" i="78"/>
  <c r="AI18" i="78"/>
  <c r="AS18" i="78"/>
  <c r="BA18" i="78"/>
  <c r="BI18" i="78"/>
  <c r="BS18" i="78"/>
  <c r="CA18" i="78"/>
  <c r="CI18" i="78"/>
  <c r="CQ18" i="78"/>
  <c r="P19" i="78"/>
  <c r="X19" i="78"/>
  <c r="Y19" i="78" s="1"/>
  <c r="AF19" i="78"/>
  <c r="AP19" i="78"/>
  <c r="AX19" i="78"/>
  <c r="BF19" i="78"/>
  <c r="BN19" i="78"/>
  <c r="BX19" i="78"/>
  <c r="CF19" i="78"/>
  <c r="CN19" i="78"/>
  <c r="M20" i="78"/>
  <c r="U20" i="78"/>
  <c r="AC20" i="78"/>
  <c r="AU20" i="78"/>
  <c r="BC20" i="78"/>
  <c r="BK20" i="78"/>
  <c r="BU20" i="78"/>
  <c r="CC20" i="78"/>
  <c r="CK20" i="78"/>
  <c r="CS20" i="78"/>
  <c r="J21" i="78"/>
  <c r="R21" i="78"/>
  <c r="AH21" i="78"/>
  <c r="AR21" i="78"/>
  <c r="AZ21" i="78"/>
  <c r="BH21" i="78"/>
  <c r="BR21" i="78"/>
  <c r="BZ21" i="78"/>
  <c r="CH21" i="78"/>
  <c r="CP21" i="78"/>
  <c r="L23" i="78"/>
  <c r="T23" i="78"/>
  <c r="AB23" i="78"/>
  <c r="AJ23" i="78"/>
  <c r="AT23" i="78"/>
  <c r="BB23" i="78"/>
  <c r="BJ23" i="78"/>
  <c r="BT23" i="78"/>
  <c r="CB23" i="78"/>
  <c r="CJ23" i="78"/>
  <c r="CR23" i="78"/>
  <c r="BY24" i="78"/>
  <c r="N25" i="78"/>
  <c r="V25" i="78"/>
  <c r="AN25" i="78"/>
  <c r="AV25" i="78"/>
  <c r="BD25" i="78"/>
  <c r="BV25" i="78"/>
  <c r="CD25" i="78"/>
  <c r="CL25" i="78"/>
  <c r="K26" i="78"/>
  <c r="S26" i="78"/>
  <c r="AA26" i="78"/>
  <c r="AI26" i="78"/>
  <c r="AS26" i="78"/>
  <c r="BA26" i="78"/>
  <c r="BI26" i="78"/>
  <c r="BS26" i="78"/>
  <c r="CA26" i="78"/>
  <c r="CI26" i="78"/>
  <c r="CQ26" i="78"/>
  <c r="P27" i="78"/>
  <c r="X27" i="78"/>
  <c r="AF27" i="78"/>
  <c r="AR27" i="78"/>
  <c r="BB27" i="78"/>
  <c r="BM27" i="78"/>
  <c r="BZ27" i="78"/>
  <c r="CJ27" i="78"/>
  <c r="L28" i="78"/>
  <c r="W28" i="78"/>
  <c r="X28" i="78" s="1"/>
  <c r="AG28" i="78"/>
  <c r="AT28" i="78"/>
  <c r="BE28" i="78"/>
  <c r="BO28" i="78"/>
  <c r="CB28" i="78"/>
  <c r="N29" i="78"/>
  <c r="Y29" i="78"/>
  <c r="AJ29" i="78"/>
  <c r="AW29" i="78"/>
  <c r="BJ29" i="78"/>
  <c r="BY29" i="78"/>
  <c r="CM29" i="78"/>
  <c r="W30" i="78"/>
  <c r="AO30" i="78"/>
  <c r="BE30" i="78"/>
  <c r="BW30" i="78"/>
  <c r="CM30" i="78"/>
  <c r="U32" i="78"/>
  <c r="Q33" i="78"/>
  <c r="I33" i="78"/>
  <c r="M33" i="78"/>
  <c r="S33" i="78"/>
  <c r="T33" i="78" s="1"/>
  <c r="AV34" i="78"/>
  <c r="AN34" i="78"/>
  <c r="AZ34" i="78"/>
  <c r="AR34" i="78"/>
  <c r="AX34" i="78"/>
  <c r="BT35" i="78"/>
  <c r="AY36" i="78"/>
  <c r="CS37" i="78"/>
  <c r="CK37" i="78"/>
  <c r="CC37" i="78"/>
  <c r="BU37" i="78"/>
  <c r="BK37" i="78"/>
  <c r="BC37" i="78"/>
  <c r="AU37" i="78"/>
  <c r="AC37" i="78"/>
  <c r="U37" i="78"/>
  <c r="M37" i="78"/>
  <c r="CR37" i="78"/>
  <c r="CJ37" i="78"/>
  <c r="CB37" i="78"/>
  <c r="BT37" i="78"/>
  <c r="BJ37" i="78"/>
  <c r="BB37" i="78"/>
  <c r="CQ37" i="78"/>
  <c r="CI37" i="78"/>
  <c r="CA37" i="78"/>
  <c r="BS37" i="78"/>
  <c r="BI37" i="78"/>
  <c r="BA37" i="78"/>
  <c r="AS37" i="78"/>
  <c r="AI37" i="78"/>
  <c r="AA37" i="78"/>
  <c r="S37" i="78"/>
  <c r="K37" i="78"/>
  <c r="CO37" i="78"/>
  <c r="CG37" i="78"/>
  <c r="BY37" i="78"/>
  <c r="BO37" i="78"/>
  <c r="BG37" i="78"/>
  <c r="AY37" i="78"/>
  <c r="AQ37" i="78"/>
  <c r="AG37" i="78"/>
  <c r="Y37" i="78"/>
  <c r="Q37" i="78"/>
  <c r="I37" i="78"/>
  <c r="CN37" i="78"/>
  <c r="CF37" i="78"/>
  <c r="BX37" i="78"/>
  <c r="BN37" i="78"/>
  <c r="BF37" i="78"/>
  <c r="AX37" i="78"/>
  <c r="AP37" i="78"/>
  <c r="AF37" i="78"/>
  <c r="X37" i="78"/>
  <c r="P37" i="78"/>
  <c r="O37" i="78"/>
  <c r="AE37" i="78"/>
  <c r="AW37" i="78"/>
  <c r="BV37" i="78"/>
  <c r="CP37" i="78"/>
  <c r="O38" i="78"/>
  <c r="AW38" i="78"/>
  <c r="CE38" i="78"/>
  <c r="CA47" i="78"/>
  <c r="BZ47" i="78"/>
  <c r="BX47" i="78"/>
  <c r="BU47" i="78"/>
  <c r="BS47" i="78"/>
  <c r="BR47" i="78"/>
  <c r="Q52" i="78"/>
  <c r="P52" i="78"/>
  <c r="N52" i="78"/>
  <c r="K52" i="78"/>
  <c r="I52" i="78"/>
  <c r="V52" i="78"/>
  <c r="W52" i="78" s="1"/>
  <c r="BU15" i="78"/>
  <c r="CC15" i="78"/>
  <c r="AO17" i="78"/>
  <c r="AW17" i="78"/>
  <c r="BE17" i="78"/>
  <c r="L18" i="78"/>
  <c r="T18" i="78"/>
  <c r="AB18" i="78"/>
  <c r="AJ18" i="78"/>
  <c r="AT18" i="78"/>
  <c r="BB18" i="78"/>
  <c r="BJ18" i="78"/>
  <c r="BT18" i="78"/>
  <c r="CB18" i="78"/>
  <c r="CJ18" i="78"/>
  <c r="CR18" i="78"/>
  <c r="I19" i="78"/>
  <c r="Q19" i="78"/>
  <c r="AG19" i="78"/>
  <c r="AQ19" i="78"/>
  <c r="AY19" i="78"/>
  <c r="BG19" i="78"/>
  <c r="BO19" i="78"/>
  <c r="BY19" i="78"/>
  <c r="CG19" i="78"/>
  <c r="CO19" i="78"/>
  <c r="N20" i="78"/>
  <c r="V20" i="78"/>
  <c r="K21" i="78"/>
  <c r="AO25" i="78"/>
  <c r="AW25" i="78"/>
  <c r="BE25" i="78"/>
  <c r="BW25" i="78"/>
  <c r="CE25" i="78"/>
  <c r="L26" i="78"/>
  <c r="T26" i="78"/>
  <c r="AB26" i="78"/>
  <c r="AJ26" i="78"/>
  <c r="AT26" i="78"/>
  <c r="BB26" i="78"/>
  <c r="BJ26" i="78"/>
  <c r="BT26" i="78"/>
  <c r="CB26" i="78"/>
  <c r="CJ26" i="78"/>
  <c r="CR26" i="78"/>
  <c r="I27" i="78"/>
  <c r="Q27" i="78"/>
  <c r="Y27" i="78"/>
  <c r="AG27" i="78"/>
  <c r="AS27" i="78"/>
  <c r="BC27" i="78"/>
  <c r="BN27" i="78"/>
  <c r="CA27" i="78"/>
  <c r="CK27" i="78"/>
  <c r="CL28" i="78"/>
  <c r="CD28" i="78"/>
  <c r="BV28" i="78"/>
  <c r="BL28" i="78"/>
  <c r="BD28" i="78"/>
  <c r="AV28" i="78"/>
  <c r="AN28" i="78"/>
  <c r="AD28" i="78"/>
  <c r="V28" i="78"/>
  <c r="N28" i="78"/>
  <c r="CQ28" i="78"/>
  <c r="CI28" i="78"/>
  <c r="CA28" i="78"/>
  <c r="BS28" i="78"/>
  <c r="BI28" i="78"/>
  <c r="BA28" i="78"/>
  <c r="AS28" i="78"/>
  <c r="AI28" i="78"/>
  <c r="AA28" i="78"/>
  <c r="S28" i="78"/>
  <c r="K28" i="78"/>
  <c r="M28" i="78"/>
  <c r="AH28" i="78"/>
  <c r="AU28" i="78"/>
  <c r="BF28" i="78"/>
  <c r="BR28" i="78"/>
  <c r="CC28" i="78"/>
  <c r="CN28" i="78"/>
  <c r="AY29" i="78"/>
  <c r="I30" i="78"/>
  <c r="Y30" i="78"/>
  <c r="Z30" i="78" s="1"/>
  <c r="AQ30" i="78"/>
  <c r="BG30" i="78"/>
  <c r="BY30" i="78"/>
  <c r="CO30" i="78"/>
  <c r="CD34" i="78"/>
  <c r="BV34" i="78"/>
  <c r="BZ34" i="78"/>
  <c r="BR34" i="78"/>
  <c r="CC34" i="78"/>
  <c r="BU35" i="78"/>
  <c r="AZ36" i="78"/>
  <c r="R37" i="78"/>
  <c r="BW37" i="78"/>
  <c r="T38" i="78"/>
  <c r="BB38" i="78"/>
  <c r="V7" i="78"/>
  <c r="CF9" i="78"/>
  <c r="AO12" i="78"/>
  <c r="AW12" i="78"/>
  <c r="L13" i="78"/>
  <c r="T13" i="78"/>
  <c r="AB13" i="78"/>
  <c r="AJ13" i="78"/>
  <c r="AT13" i="78"/>
  <c r="BB13" i="78"/>
  <c r="BJ13" i="78"/>
  <c r="BT13" i="78"/>
  <c r="CB13" i="78"/>
  <c r="CJ13" i="78"/>
  <c r="CR13" i="78"/>
  <c r="N15" i="78"/>
  <c r="BV15" i="78"/>
  <c r="CD15" i="78"/>
  <c r="AP17" i="78"/>
  <c r="BX17" i="78"/>
  <c r="M18" i="78"/>
  <c r="U18" i="78"/>
  <c r="AC18" i="78"/>
  <c r="AU18" i="78"/>
  <c r="BC18" i="78"/>
  <c r="BK18" i="78"/>
  <c r="BU18" i="78"/>
  <c r="CC18" i="78"/>
  <c r="CK18" i="78"/>
  <c r="CS18" i="78"/>
  <c r="J19" i="78"/>
  <c r="R19" i="78"/>
  <c r="Z19" i="78"/>
  <c r="AH19" i="78"/>
  <c r="AR19" i="78"/>
  <c r="AZ19" i="78"/>
  <c r="BH19" i="78"/>
  <c r="BR19" i="78"/>
  <c r="BZ19" i="78"/>
  <c r="CH19" i="78"/>
  <c r="CP19" i="78"/>
  <c r="O20" i="78"/>
  <c r="AO20" i="78"/>
  <c r="AW20" i="78"/>
  <c r="L21" i="78"/>
  <c r="T21" i="78"/>
  <c r="AB21" i="78"/>
  <c r="AJ21" i="78"/>
  <c r="AT21" i="78"/>
  <c r="BB21" i="78"/>
  <c r="BJ21" i="78"/>
  <c r="BT21" i="78"/>
  <c r="CB21" i="78"/>
  <c r="CJ21" i="78"/>
  <c r="CR21" i="78"/>
  <c r="N23" i="78"/>
  <c r="V23" i="78"/>
  <c r="BV23" i="78"/>
  <c r="CD23" i="78"/>
  <c r="AP25" i="78"/>
  <c r="AX25" i="78"/>
  <c r="BF25" i="78"/>
  <c r="BX25" i="78"/>
  <c r="CF25" i="78"/>
  <c r="M26" i="78"/>
  <c r="U26" i="78"/>
  <c r="AC26" i="78"/>
  <c r="AU26" i="78"/>
  <c r="BC26" i="78"/>
  <c r="BK26" i="78"/>
  <c r="BU26" i="78"/>
  <c r="CC26" i="78"/>
  <c r="CK26" i="78"/>
  <c r="CS26" i="78"/>
  <c r="J27" i="78"/>
  <c r="R27" i="78"/>
  <c r="S27" i="78" s="1"/>
  <c r="Z27" i="78"/>
  <c r="AH27" i="78"/>
  <c r="AT27" i="78"/>
  <c r="BE27" i="78"/>
  <c r="BR27" i="78"/>
  <c r="CB27" i="78"/>
  <c r="CM27" i="78"/>
  <c r="O28" i="78"/>
  <c r="Y28" i="78"/>
  <c r="AJ28" i="78"/>
  <c r="AW28" i="78"/>
  <c r="BG28" i="78"/>
  <c r="BT28" i="78"/>
  <c r="CE28" i="78"/>
  <c r="CO28" i="78"/>
  <c r="AN29" i="78"/>
  <c r="AZ29" i="78"/>
  <c r="K30" i="78"/>
  <c r="AA30" i="78"/>
  <c r="AS30" i="78"/>
  <c r="BI30" i="78"/>
  <c r="CA30" i="78"/>
  <c r="CQ30" i="78"/>
  <c r="BY33" i="78"/>
  <c r="CC33" i="78"/>
  <c r="BU33" i="78"/>
  <c r="BR33" i="78"/>
  <c r="BX35" i="78"/>
  <c r="BC36" i="78"/>
  <c r="CQ38" i="78"/>
  <c r="CI38" i="78"/>
  <c r="CA38" i="78"/>
  <c r="BS38" i="78"/>
  <c r="BI38" i="78"/>
  <c r="BA38" i="78"/>
  <c r="AS38" i="78"/>
  <c r="AI38" i="78"/>
  <c r="AA38" i="78"/>
  <c r="S38" i="78"/>
  <c r="K38" i="78"/>
  <c r="CP38" i="78"/>
  <c r="CH38" i="78"/>
  <c r="BZ38" i="78"/>
  <c r="BR38" i="78"/>
  <c r="BH38" i="78"/>
  <c r="AZ38" i="78"/>
  <c r="AR38" i="78"/>
  <c r="AH38" i="78"/>
  <c r="Z38" i="78"/>
  <c r="R38" i="78"/>
  <c r="J38" i="78"/>
  <c r="CO38" i="78"/>
  <c r="CG38" i="78"/>
  <c r="BY38" i="78"/>
  <c r="BO38" i="78"/>
  <c r="BG38" i="78"/>
  <c r="AY38" i="78"/>
  <c r="AQ38" i="78"/>
  <c r="AG38" i="78"/>
  <c r="Y38" i="78"/>
  <c r="Q38" i="78"/>
  <c r="I38" i="78"/>
  <c r="CN38" i="78"/>
  <c r="CF38" i="78"/>
  <c r="BX38" i="78"/>
  <c r="BN38" i="78"/>
  <c r="BF38" i="78"/>
  <c r="AX38" i="78"/>
  <c r="AP38" i="78"/>
  <c r="AF38" i="78"/>
  <c r="P38" i="78"/>
  <c r="CL38" i="78"/>
  <c r="CD38" i="78"/>
  <c r="BV38" i="78"/>
  <c r="BL38" i="78"/>
  <c r="BD38" i="78"/>
  <c r="AV38" i="78"/>
  <c r="AN38" i="78"/>
  <c r="AD38" i="78"/>
  <c r="V38" i="78"/>
  <c r="N38" i="78"/>
  <c r="CS38" i="78"/>
  <c r="CK38" i="78"/>
  <c r="CC38" i="78"/>
  <c r="BU38" i="78"/>
  <c r="BK38" i="78"/>
  <c r="BC38" i="78"/>
  <c r="AU38" i="78"/>
  <c r="AC38" i="78"/>
  <c r="U38" i="78"/>
  <c r="M38" i="78"/>
  <c r="W38" i="78"/>
  <c r="X38" i="78" s="1"/>
  <c r="BE38" i="78"/>
  <c r="CM38" i="78"/>
  <c r="BW42" i="78"/>
  <c r="BV42" i="78"/>
  <c r="BU42" i="78"/>
  <c r="CA42" i="78"/>
  <c r="BS42" i="78"/>
  <c r="BZ42" i="78"/>
  <c r="BR42" i="78"/>
  <c r="AY58" i="78"/>
  <c r="AQ58" i="78"/>
  <c r="BE58" i="78"/>
  <c r="AW58" i="78"/>
  <c r="AO58" i="78"/>
  <c r="D161" i="78"/>
  <c r="C163" i="78" s="1"/>
  <c r="O7" i="78"/>
  <c r="W7" i="78"/>
  <c r="AE7" i="78"/>
  <c r="AO7" i="78"/>
  <c r="AW7" i="78"/>
  <c r="BE7" i="78"/>
  <c r="BM7" i="78"/>
  <c r="BW7" i="78"/>
  <c r="CE7" i="78"/>
  <c r="L8" i="78"/>
  <c r="T8" i="78"/>
  <c r="AB8" i="78"/>
  <c r="AJ8" i="78"/>
  <c r="AT8" i="78"/>
  <c r="BB8" i="78"/>
  <c r="BJ8" i="78"/>
  <c r="BT8" i="78"/>
  <c r="CB8" i="78"/>
  <c r="CJ8" i="78"/>
  <c r="I9" i="78"/>
  <c r="Q9" i="78"/>
  <c r="Y9" i="78"/>
  <c r="AG9" i="78"/>
  <c r="AQ9" i="78"/>
  <c r="AY9" i="78"/>
  <c r="BG9" i="78"/>
  <c r="BO9" i="78"/>
  <c r="BY9" i="78"/>
  <c r="CG9" i="78"/>
  <c r="P12" i="78"/>
  <c r="X12" i="78"/>
  <c r="AF12" i="78"/>
  <c r="AP12" i="78"/>
  <c r="AX12" i="78"/>
  <c r="BF12" i="78"/>
  <c r="BN12" i="78"/>
  <c r="BX12" i="78"/>
  <c r="CF12" i="78"/>
  <c r="M13" i="78"/>
  <c r="U13" i="78"/>
  <c r="AC13" i="78"/>
  <c r="AU13" i="78"/>
  <c r="BC13" i="78"/>
  <c r="BK13" i="78"/>
  <c r="BU13" i="78"/>
  <c r="CC13" i="78"/>
  <c r="CK13" i="78"/>
  <c r="O15" i="78"/>
  <c r="W15" i="78"/>
  <c r="AE15" i="78"/>
  <c r="AO15" i="78"/>
  <c r="AW15" i="78"/>
  <c r="BE15" i="78"/>
  <c r="BM15" i="78"/>
  <c r="BW15" i="78"/>
  <c r="CE15" i="78"/>
  <c r="L16" i="78"/>
  <c r="T16" i="78"/>
  <c r="AB16" i="78"/>
  <c r="AJ16" i="78"/>
  <c r="AT16" i="78"/>
  <c r="BB16" i="78"/>
  <c r="BJ16" i="78"/>
  <c r="BT16" i="78"/>
  <c r="CB16" i="78"/>
  <c r="CJ16" i="78"/>
  <c r="I17" i="78"/>
  <c r="Q17" i="78"/>
  <c r="Y17" i="78"/>
  <c r="Z17" i="78" s="1"/>
  <c r="AG17" i="78"/>
  <c r="AQ17" i="78"/>
  <c r="AY17" i="78"/>
  <c r="BG17" i="78"/>
  <c r="BO17" i="78"/>
  <c r="BY17" i="78"/>
  <c r="CG17" i="78"/>
  <c r="N18" i="78"/>
  <c r="V18" i="78"/>
  <c r="AD18" i="78"/>
  <c r="AN18" i="78"/>
  <c r="AV18" i="78"/>
  <c r="BD18" i="78"/>
  <c r="BL18" i="78"/>
  <c r="BV18" i="78"/>
  <c r="CD18" i="78"/>
  <c r="K19" i="78"/>
  <c r="S19" i="78"/>
  <c r="AA19" i="78"/>
  <c r="AI19" i="78"/>
  <c r="AS19" i="78"/>
  <c r="BA19" i="78"/>
  <c r="BI19" i="78"/>
  <c r="BS19" i="78"/>
  <c r="CA19" i="78"/>
  <c r="CI19" i="78"/>
  <c r="CQ19" i="78"/>
  <c r="P20" i="78"/>
  <c r="X20" i="78"/>
  <c r="AF20" i="78"/>
  <c r="AP20" i="78"/>
  <c r="AX20" i="78"/>
  <c r="BF20" i="78"/>
  <c r="BN20" i="78"/>
  <c r="BX20" i="78"/>
  <c r="CF20" i="78"/>
  <c r="M21" i="78"/>
  <c r="U21" i="78"/>
  <c r="AC21" i="78"/>
  <c r="AU21" i="78"/>
  <c r="BC21" i="78"/>
  <c r="BK21" i="78"/>
  <c r="BU21" i="78"/>
  <c r="CC21" i="78"/>
  <c r="CK21" i="78"/>
  <c r="CS21" i="78"/>
  <c r="O23" i="78"/>
  <c r="W23" i="78"/>
  <c r="AE23" i="78"/>
  <c r="AO23" i="78"/>
  <c r="AW23" i="78"/>
  <c r="BE23" i="78"/>
  <c r="BM23" i="78"/>
  <c r="BW23" i="78"/>
  <c r="CE23" i="78"/>
  <c r="L24" i="78"/>
  <c r="T24" i="78"/>
  <c r="AB24" i="78"/>
  <c r="AJ24" i="78"/>
  <c r="AT24" i="78"/>
  <c r="BB24" i="78"/>
  <c r="BJ24" i="78"/>
  <c r="BT24" i="78"/>
  <c r="CB24" i="78"/>
  <c r="CJ24" i="78"/>
  <c r="I25" i="78"/>
  <c r="Y25" i="78"/>
  <c r="AG25" i="78"/>
  <c r="AQ25" i="78"/>
  <c r="AY25" i="78"/>
  <c r="BG25" i="78"/>
  <c r="BO25" i="78"/>
  <c r="BY25" i="78"/>
  <c r="CG25" i="78"/>
  <c r="N26" i="78"/>
  <c r="V26" i="78"/>
  <c r="AD26" i="78"/>
  <c r="AN26" i="78"/>
  <c r="AV26" i="78"/>
  <c r="BD26" i="78"/>
  <c r="BL26" i="78"/>
  <c r="BV26" i="78"/>
  <c r="CD26" i="78"/>
  <c r="CL26" i="78"/>
  <c r="K27" i="78"/>
  <c r="AA27" i="78"/>
  <c r="AI27" i="78"/>
  <c r="AU27" i="78"/>
  <c r="BF27" i="78"/>
  <c r="BS27" i="78"/>
  <c r="CC27" i="78"/>
  <c r="P28" i="78"/>
  <c r="Z28" i="78"/>
  <c r="AX28" i="78"/>
  <c r="BH28" i="78"/>
  <c r="BU28" i="78"/>
  <c r="CF28" i="78"/>
  <c r="CP28" i="78"/>
  <c r="R29" i="78"/>
  <c r="AC29" i="78"/>
  <c r="AO29" i="78"/>
  <c r="BB29" i="78"/>
  <c r="BO29" i="78"/>
  <c r="CD29" i="78"/>
  <c r="L30" i="78"/>
  <c r="AB30" i="78"/>
  <c r="AT30" i="78"/>
  <c r="BJ30" i="78"/>
  <c r="CB30" i="78"/>
  <c r="J33" i="78"/>
  <c r="BS33" i="78"/>
  <c r="AO34" i="78"/>
  <c r="CF34" i="78"/>
  <c r="J35" i="78"/>
  <c r="Z35" i="78"/>
  <c r="AR35" i="78"/>
  <c r="BH35" i="78"/>
  <c r="BZ35" i="78"/>
  <c r="CP35" i="78"/>
  <c r="AO36" i="78"/>
  <c r="BE36" i="78"/>
  <c r="V37" i="78"/>
  <c r="W37" i="78" s="1"/>
  <c r="AN37" i="78"/>
  <c r="BE37" i="78"/>
  <c r="CD37" i="78"/>
  <c r="AB38" i="78"/>
  <c r="BJ38" i="78"/>
  <c r="CR38" i="78"/>
  <c r="U40" i="78"/>
  <c r="M40" i="78"/>
  <c r="S40" i="78"/>
  <c r="K40" i="78"/>
  <c r="N41" i="78"/>
  <c r="S52" i="78"/>
  <c r="BX15" i="78"/>
  <c r="AO18" i="78"/>
  <c r="L19" i="78"/>
  <c r="T19" i="78"/>
  <c r="AB19" i="78"/>
  <c r="AJ19" i="78"/>
  <c r="AT19" i="78"/>
  <c r="BB19" i="78"/>
  <c r="BJ19" i="78"/>
  <c r="BT19" i="78"/>
  <c r="CB19" i="78"/>
  <c r="CJ19" i="78"/>
  <c r="N21" i="78"/>
  <c r="V21" i="78"/>
  <c r="AD21" i="78"/>
  <c r="AN21" i="78"/>
  <c r="AV21" i="78"/>
  <c r="BD21" i="78"/>
  <c r="BL21" i="78"/>
  <c r="BV21" i="78"/>
  <c r="CD21" i="78"/>
  <c r="P23" i="78"/>
  <c r="BX23" i="78"/>
  <c r="AR25" i="78"/>
  <c r="AZ25" i="78"/>
  <c r="BR25" i="78"/>
  <c r="BZ25" i="78"/>
  <c r="O26" i="78"/>
  <c r="W26" i="78"/>
  <c r="AE26" i="78"/>
  <c r="AO26" i="78"/>
  <c r="AW26" i="78"/>
  <c r="BE26" i="78"/>
  <c r="BM26" i="78"/>
  <c r="BW26" i="78"/>
  <c r="CE26" i="78"/>
  <c r="CO27" i="78"/>
  <c r="CG27" i="78"/>
  <c r="BY27" i="78"/>
  <c r="BO27" i="78"/>
  <c r="BG27" i="78"/>
  <c r="AY27" i="78"/>
  <c r="AQ27" i="78"/>
  <c r="CL27" i="78"/>
  <c r="CD27" i="78"/>
  <c r="BV27" i="78"/>
  <c r="BL27" i="78"/>
  <c r="BD27" i="78"/>
  <c r="AV27" i="78"/>
  <c r="AN27" i="78"/>
  <c r="L27" i="78"/>
  <c r="T27" i="78"/>
  <c r="AB27" i="78"/>
  <c r="AJ27" i="78"/>
  <c r="AW27" i="78"/>
  <c r="BH27" i="78"/>
  <c r="BT27" i="78"/>
  <c r="CE27" i="78"/>
  <c r="CP27" i="78"/>
  <c r="Q28" i="78"/>
  <c r="AB28" i="78"/>
  <c r="AO28" i="78"/>
  <c r="AY28" i="78"/>
  <c r="BJ28" i="78"/>
  <c r="BW28" i="78"/>
  <c r="CG28" i="78"/>
  <c r="CR28" i="78"/>
  <c r="CP30" i="78"/>
  <c r="CH30" i="78"/>
  <c r="BZ30" i="78"/>
  <c r="BR30" i="78"/>
  <c r="BH30" i="78"/>
  <c r="AZ30" i="78"/>
  <c r="AR30" i="78"/>
  <c r="AH30" i="78"/>
  <c r="R30" i="78"/>
  <c r="J30" i="78"/>
  <c r="CN30" i="78"/>
  <c r="CF30" i="78"/>
  <c r="BX30" i="78"/>
  <c r="BN30" i="78"/>
  <c r="BF30" i="78"/>
  <c r="AX30" i="78"/>
  <c r="AP30" i="78"/>
  <c r="AF30" i="78"/>
  <c r="X30" i="78"/>
  <c r="P30" i="78"/>
  <c r="CL30" i="78"/>
  <c r="CD30" i="78"/>
  <c r="BV30" i="78"/>
  <c r="BL30" i="78"/>
  <c r="BD30" i="78"/>
  <c r="AV30" i="78"/>
  <c r="AN30" i="78"/>
  <c r="AD30" i="78"/>
  <c r="V30" i="78"/>
  <c r="N30" i="78"/>
  <c r="CS30" i="78"/>
  <c r="CK30" i="78"/>
  <c r="CC30" i="78"/>
  <c r="BU30" i="78"/>
  <c r="BK30" i="78"/>
  <c r="BC30" i="78"/>
  <c r="AU30" i="78"/>
  <c r="AC30" i="78"/>
  <c r="U30" i="78"/>
  <c r="M30" i="78"/>
  <c r="O30" i="78"/>
  <c r="AE30" i="78"/>
  <c r="AW30" i="78"/>
  <c r="BM30" i="78"/>
  <c r="CE30" i="78"/>
  <c r="BV33" i="78"/>
  <c r="BM38" i="78"/>
  <c r="O32" i="78"/>
  <c r="W32" i="78"/>
  <c r="X32" i="78" s="1"/>
  <c r="AE32" i="78"/>
  <c r="AO32" i="78"/>
  <c r="AW32" i="78"/>
  <c r="BE32" i="78"/>
  <c r="BM32" i="78"/>
  <c r="BW32" i="78"/>
  <c r="CE32" i="78"/>
  <c r="CM32" i="78"/>
  <c r="L33" i="78"/>
  <c r="AB33" i="78"/>
  <c r="AJ33" i="78"/>
  <c r="AT33" i="78"/>
  <c r="BB33" i="78"/>
  <c r="BJ33" i="78"/>
  <c r="BT33" i="78"/>
  <c r="CB33" i="78"/>
  <c r="CJ33" i="78"/>
  <c r="CR33" i="78"/>
  <c r="I34" i="78"/>
  <c r="Q34" i="78"/>
  <c r="Y34" i="78"/>
  <c r="AG34" i="78"/>
  <c r="AQ34" i="78"/>
  <c r="AY34" i="78"/>
  <c r="BG34" i="78"/>
  <c r="BO34" i="78"/>
  <c r="BY34" i="78"/>
  <c r="CG34" i="78"/>
  <c r="CO34" i="78"/>
  <c r="K36" i="78"/>
  <c r="S36" i="78"/>
  <c r="AA36" i="78"/>
  <c r="AI36" i="78"/>
  <c r="AS36" i="78"/>
  <c r="BA36" i="78"/>
  <c r="BI36" i="78"/>
  <c r="BS36" i="78"/>
  <c r="CA36" i="78"/>
  <c r="CI36" i="78"/>
  <c r="CQ36" i="78"/>
  <c r="O40" i="78"/>
  <c r="W40" i="78"/>
  <c r="X40" i="78" s="1"/>
  <c r="AE40" i="78"/>
  <c r="AO40" i="78"/>
  <c r="AW40" i="78"/>
  <c r="BE40" i="78"/>
  <c r="BM40" i="78"/>
  <c r="BW40" i="78"/>
  <c r="CE40" i="78"/>
  <c r="CM40" i="78"/>
  <c r="L41" i="78"/>
  <c r="T41" i="78"/>
  <c r="AB41" i="78"/>
  <c r="AJ41" i="78"/>
  <c r="AT41" i="78"/>
  <c r="BB41" i="78"/>
  <c r="BJ41" i="78"/>
  <c r="BT41" i="78"/>
  <c r="CB41" i="78"/>
  <c r="CJ41" i="78"/>
  <c r="CR41" i="78"/>
  <c r="I42" i="78"/>
  <c r="Q42" i="78"/>
  <c r="AG42" i="78"/>
  <c r="AQ42" i="78"/>
  <c r="AY42" i="78"/>
  <c r="BG42" i="78"/>
  <c r="BO42" i="78"/>
  <c r="BY42" i="78"/>
  <c r="CG42" i="78"/>
  <c r="CO42" i="78"/>
  <c r="N43" i="78"/>
  <c r="V43" i="78"/>
  <c r="AD43" i="78"/>
  <c r="AN43" i="78"/>
  <c r="AV43" i="78"/>
  <c r="BD43" i="78"/>
  <c r="BL43" i="78"/>
  <c r="BV43" i="78"/>
  <c r="CD43" i="78"/>
  <c r="CL43" i="78"/>
  <c r="K44" i="78"/>
  <c r="S44" i="78"/>
  <c r="AA44" i="78"/>
  <c r="AI44" i="78"/>
  <c r="AS44" i="78"/>
  <c r="BC44" i="78"/>
  <c r="BN44" i="78"/>
  <c r="CA44" i="78"/>
  <c r="M45" i="78"/>
  <c r="BR45" i="78"/>
  <c r="P46" i="78"/>
  <c r="AN46" i="78"/>
  <c r="BV46" i="78"/>
  <c r="AR47" i="78"/>
  <c r="L48" i="78"/>
  <c r="AB48" i="78"/>
  <c r="AT48" i="78"/>
  <c r="BJ48" i="78"/>
  <c r="CB48" i="78"/>
  <c r="CR48" i="78"/>
  <c r="AQ49" i="78"/>
  <c r="W50" i="78"/>
  <c r="AO50" i="78"/>
  <c r="BE50" i="78"/>
  <c r="BW50" i="78"/>
  <c r="CM50" i="78"/>
  <c r="V51" i="78"/>
  <c r="AN51" i="78"/>
  <c r="BD51" i="78"/>
  <c r="BV51" i="78"/>
  <c r="CL51" i="78"/>
  <c r="BV52" i="78"/>
  <c r="CO57" i="78"/>
  <c r="CG57" i="78"/>
  <c r="BY57" i="78"/>
  <c r="BO57" i="78"/>
  <c r="BG57" i="78"/>
  <c r="AY57" i="78"/>
  <c r="AQ57" i="78"/>
  <c r="AG57" i="78"/>
  <c r="Y57" i="78"/>
  <c r="Z57" i="78" s="1"/>
  <c r="Q57" i="78"/>
  <c r="I57" i="78"/>
  <c r="CN57" i="78"/>
  <c r="CF57" i="78"/>
  <c r="BX57" i="78"/>
  <c r="BN57" i="78"/>
  <c r="BF57" i="78"/>
  <c r="AX57" i="78"/>
  <c r="AP57" i="78"/>
  <c r="AF57" i="78"/>
  <c r="X57" i="78"/>
  <c r="P57" i="78"/>
  <c r="CM57" i="78"/>
  <c r="CE57" i="78"/>
  <c r="BW57" i="78"/>
  <c r="BM57" i="78"/>
  <c r="BE57" i="78"/>
  <c r="AW57" i="78"/>
  <c r="AO57" i="78"/>
  <c r="AE57" i="78"/>
  <c r="W57" i="78"/>
  <c r="O57" i="78"/>
  <c r="CL57" i="78"/>
  <c r="CD57" i="78"/>
  <c r="BV57" i="78"/>
  <c r="BL57" i="78"/>
  <c r="BD57" i="78"/>
  <c r="AV57" i="78"/>
  <c r="AN57" i="78"/>
  <c r="AD57" i="78"/>
  <c r="V57" i="78"/>
  <c r="N57" i="78"/>
  <c r="CS57" i="78"/>
  <c r="CK57" i="78"/>
  <c r="CC57" i="78"/>
  <c r="BU57" i="78"/>
  <c r="BK57" i="78"/>
  <c r="BC57" i="78"/>
  <c r="AU57" i="78"/>
  <c r="AC57" i="78"/>
  <c r="U57" i="78"/>
  <c r="M57" i="78"/>
  <c r="CQ57" i="78"/>
  <c r="CI57" i="78"/>
  <c r="CA57" i="78"/>
  <c r="BS57" i="78"/>
  <c r="BI57" i="78"/>
  <c r="BA57" i="78"/>
  <c r="AS57" i="78"/>
  <c r="AI57" i="78"/>
  <c r="AA57" i="78"/>
  <c r="S57" i="78"/>
  <c r="K57" i="78"/>
  <c r="T57" i="78"/>
  <c r="BB57" i="78"/>
  <c r="CJ57" i="78"/>
  <c r="BJ59" i="78"/>
  <c r="P32" i="78"/>
  <c r="AF32" i="78"/>
  <c r="AP32" i="78"/>
  <c r="AX32" i="78"/>
  <c r="BF32" i="78"/>
  <c r="BN32" i="78"/>
  <c r="BX32" i="78"/>
  <c r="CF32" i="78"/>
  <c r="CN32" i="78"/>
  <c r="J34" i="78"/>
  <c r="R34" i="78"/>
  <c r="L36" i="78"/>
  <c r="T36" i="78"/>
  <c r="AB36" i="78"/>
  <c r="AJ36" i="78"/>
  <c r="AT36" i="78"/>
  <c r="BB36" i="78"/>
  <c r="BJ36" i="78"/>
  <c r="BT36" i="78"/>
  <c r="CB36" i="78"/>
  <c r="CJ36" i="78"/>
  <c r="CR36" i="78"/>
  <c r="P40" i="78"/>
  <c r="AF40" i="78"/>
  <c r="AP40" i="78"/>
  <c r="AX40" i="78"/>
  <c r="BF40" i="78"/>
  <c r="BN40" i="78"/>
  <c r="BX40" i="78"/>
  <c r="CF40" i="78"/>
  <c r="CN40" i="78"/>
  <c r="BU41" i="78"/>
  <c r="CC41" i="78"/>
  <c r="R42" i="78"/>
  <c r="S42" i="78" s="1"/>
  <c r="AR42" i="78"/>
  <c r="O43" i="78"/>
  <c r="W43" i="78"/>
  <c r="AE43" i="78"/>
  <c r="AO43" i="78"/>
  <c r="AW43" i="78"/>
  <c r="BE43" i="78"/>
  <c r="BM43" i="78"/>
  <c r="BW43" i="78"/>
  <c r="CE43" i="78"/>
  <c r="CM43" i="78"/>
  <c r="CM44" i="78"/>
  <c r="CE44" i="78"/>
  <c r="BW44" i="78"/>
  <c r="BM44" i="78"/>
  <c r="BE44" i="78"/>
  <c r="AW44" i="78"/>
  <c r="CP44" i="78"/>
  <c r="CH44" i="78"/>
  <c r="BZ44" i="78"/>
  <c r="BR44" i="78"/>
  <c r="BH44" i="78"/>
  <c r="AZ44" i="78"/>
  <c r="L44" i="78"/>
  <c r="T44" i="78"/>
  <c r="AB44" i="78"/>
  <c r="AJ44" i="78"/>
  <c r="AT44" i="78"/>
  <c r="BD44" i="78"/>
  <c r="BO44" i="78"/>
  <c r="CB44" i="78"/>
  <c r="CL44" i="78"/>
  <c r="N45" i="78"/>
  <c r="BS45" i="78"/>
  <c r="AO46" i="78"/>
  <c r="BW46" i="78"/>
  <c r="AS47" i="78"/>
  <c r="M48" i="78"/>
  <c r="AC48" i="78"/>
  <c r="AU48" i="78"/>
  <c r="BK48" i="78"/>
  <c r="CC48" i="78"/>
  <c r="AR49" i="78"/>
  <c r="I50" i="78"/>
  <c r="Y50" i="78"/>
  <c r="Z50" i="78" s="1"/>
  <c r="AQ50" i="78"/>
  <c r="BG50" i="78"/>
  <c r="BY50" i="78"/>
  <c r="CO50" i="78"/>
  <c r="I51" i="78"/>
  <c r="Y51" i="78"/>
  <c r="AQ51" i="78"/>
  <c r="BG51" i="78"/>
  <c r="BY51" i="78"/>
  <c r="CO51" i="78"/>
  <c r="BX52" i="78"/>
  <c r="CH53" i="78"/>
  <c r="BZ53" i="78"/>
  <c r="BR53" i="78"/>
  <c r="CG53" i="78"/>
  <c r="BY53" i="78"/>
  <c r="BU53" i="78"/>
  <c r="CQ64" i="78"/>
  <c r="CI64" i="78"/>
  <c r="CA64" i="78"/>
  <c r="BS64" i="78"/>
  <c r="BI64" i="78"/>
  <c r="BA64" i="78"/>
  <c r="AS64" i="78"/>
  <c r="AI64" i="78"/>
  <c r="AA64" i="78"/>
  <c r="S64" i="78"/>
  <c r="K64" i="78"/>
  <c r="CM64" i="78"/>
  <c r="CE64" i="78"/>
  <c r="BW64" i="78"/>
  <c r="BM64" i="78"/>
  <c r="BE64" i="78"/>
  <c r="AW64" i="78"/>
  <c r="AO64" i="78"/>
  <c r="AE64" i="78"/>
  <c r="W64" i="78"/>
  <c r="O64" i="78"/>
  <c r="CL64" i="78"/>
  <c r="CB64" i="78"/>
  <c r="BO64" i="78"/>
  <c r="BD64" i="78"/>
  <c r="AT64" i="78"/>
  <c r="AG64" i="78"/>
  <c r="V64" i="78"/>
  <c r="L64" i="78"/>
  <c r="CK64" i="78"/>
  <c r="BZ64" i="78"/>
  <c r="BN64" i="78"/>
  <c r="BC64" i="78"/>
  <c r="AR64" i="78"/>
  <c r="AF64" i="78"/>
  <c r="U64" i="78"/>
  <c r="J64" i="78"/>
  <c r="CJ64" i="78"/>
  <c r="BY64" i="78"/>
  <c r="BL64" i="78"/>
  <c r="BB64" i="78"/>
  <c r="AQ64" i="78"/>
  <c r="AD64" i="78"/>
  <c r="T64" i="78"/>
  <c r="I64" i="78"/>
  <c r="CS64" i="78"/>
  <c r="CH64" i="78"/>
  <c r="BX64" i="78"/>
  <c r="BK64" i="78"/>
  <c r="AZ64" i="78"/>
  <c r="AP64" i="78"/>
  <c r="AC64" i="78"/>
  <c r="CR64" i="78"/>
  <c r="CG64" i="78"/>
  <c r="BV64" i="78"/>
  <c r="BJ64" i="78"/>
  <c r="AY64" i="78"/>
  <c r="AN64" i="78"/>
  <c r="AB64" i="78"/>
  <c r="Q64" i="78"/>
  <c r="R64" i="78" s="1"/>
  <c r="CP64" i="78"/>
  <c r="CF64" i="78"/>
  <c r="BU64" i="78"/>
  <c r="BH64" i="78"/>
  <c r="AX64" i="78"/>
  <c r="Z64" i="78"/>
  <c r="P64" i="78"/>
  <c r="CO64" i="78"/>
  <c r="CD64" i="78"/>
  <c r="BT64" i="78"/>
  <c r="BG64" i="78"/>
  <c r="AV64" i="78"/>
  <c r="AJ64" i="78"/>
  <c r="Y64" i="78"/>
  <c r="N64" i="78"/>
  <c r="AU64" i="78"/>
  <c r="K65" i="78"/>
  <c r="O65" i="78"/>
  <c r="N65" i="78"/>
  <c r="M65" i="78"/>
  <c r="J65" i="78"/>
  <c r="I65" i="78"/>
  <c r="CS66" i="78"/>
  <c r="CK66" i="78"/>
  <c r="CC66" i="78"/>
  <c r="BU66" i="78"/>
  <c r="BK66" i="78"/>
  <c r="BC66" i="78"/>
  <c r="AU66" i="78"/>
  <c r="AC66" i="78"/>
  <c r="U66" i="78"/>
  <c r="M66" i="78"/>
  <c r="CQ66" i="78"/>
  <c r="CI66" i="78"/>
  <c r="CA66" i="78"/>
  <c r="BS66" i="78"/>
  <c r="BI66" i="78"/>
  <c r="BA66" i="78"/>
  <c r="AS66" i="78"/>
  <c r="AI66" i="78"/>
  <c r="AA66" i="78"/>
  <c r="S66" i="78"/>
  <c r="K66" i="78"/>
  <c r="CO66" i="78"/>
  <c r="CG66" i="78"/>
  <c r="BY66" i="78"/>
  <c r="BO66" i="78"/>
  <c r="BG66" i="78"/>
  <c r="AY66" i="78"/>
  <c r="AQ66" i="78"/>
  <c r="AG66" i="78"/>
  <c r="Y66" i="78"/>
  <c r="Z66" i="78" s="1"/>
  <c r="Q66" i="78"/>
  <c r="I66" i="78"/>
  <c r="CN66" i="78"/>
  <c r="CF66" i="78"/>
  <c r="BX66" i="78"/>
  <c r="BN66" i="78"/>
  <c r="BF66" i="78"/>
  <c r="AX66" i="78"/>
  <c r="AP66" i="78"/>
  <c r="AF66" i="78"/>
  <c r="X66" i="78"/>
  <c r="P66" i="78"/>
  <c r="CD66" i="78"/>
  <c r="BL66" i="78"/>
  <c r="AV66" i="78"/>
  <c r="AD66" i="78"/>
  <c r="N66" i="78"/>
  <c r="CR66" i="78"/>
  <c r="CB66" i="78"/>
  <c r="BJ66" i="78"/>
  <c r="AT66" i="78"/>
  <c r="AB66" i="78"/>
  <c r="L66" i="78"/>
  <c r="CP66" i="78"/>
  <c r="BZ66" i="78"/>
  <c r="BH66" i="78"/>
  <c r="AR66" i="78"/>
  <c r="J66" i="78"/>
  <c r="CM66" i="78"/>
  <c r="BW66" i="78"/>
  <c r="BE66" i="78"/>
  <c r="AO66" i="78"/>
  <c r="W66" i="78"/>
  <c r="CL66" i="78"/>
  <c r="BV66" i="78"/>
  <c r="BD66" i="78"/>
  <c r="AN66" i="78"/>
  <c r="V66" i="78"/>
  <c r="CJ66" i="78"/>
  <c r="BT66" i="78"/>
  <c r="BB66" i="78"/>
  <c r="AJ66" i="78"/>
  <c r="T66" i="78"/>
  <c r="CH66" i="78"/>
  <c r="BR66" i="78"/>
  <c r="AZ66" i="78"/>
  <c r="AH66" i="78"/>
  <c r="R66" i="78"/>
  <c r="BM66" i="78"/>
  <c r="O67" i="78"/>
  <c r="P45" i="78"/>
  <c r="BX46" i="78"/>
  <c r="AT47" i="78"/>
  <c r="CQ48" i="78"/>
  <c r="CI48" i="78"/>
  <c r="CA48" i="78"/>
  <c r="BS48" i="78"/>
  <c r="BI48" i="78"/>
  <c r="BA48" i="78"/>
  <c r="AS48" i="78"/>
  <c r="AI48" i="78"/>
  <c r="AA48" i="78"/>
  <c r="S48" i="78"/>
  <c r="K48" i="78"/>
  <c r="CO48" i="78"/>
  <c r="CG48" i="78"/>
  <c r="BY48" i="78"/>
  <c r="BO48" i="78"/>
  <c r="BG48" i="78"/>
  <c r="AY48" i="78"/>
  <c r="AQ48" i="78"/>
  <c r="AG48" i="78"/>
  <c r="Y48" i="78"/>
  <c r="Z48" i="78" s="1"/>
  <c r="Q48" i="78"/>
  <c r="I48" i="78"/>
  <c r="CN48" i="78"/>
  <c r="CF48" i="78"/>
  <c r="BX48" i="78"/>
  <c r="BN48" i="78"/>
  <c r="BF48" i="78"/>
  <c r="AX48" i="78"/>
  <c r="AP48" i="78"/>
  <c r="AF48" i="78"/>
  <c r="X48" i="78"/>
  <c r="P48" i="78"/>
  <c r="CL48" i="78"/>
  <c r="CD48" i="78"/>
  <c r="BV48" i="78"/>
  <c r="BL48" i="78"/>
  <c r="BD48" i="78"/>
  <c r="AV48" i="78"/>
  <c r="AN48" i="78"/>
  <c r="AD48" i="78"/>
  <c r="V48" i="78"/>
  <c r="N48" i="78"/>
  <c r="O48" i="78"/>
  <c r="AE48" i="78"/>
  <c r="AW48" i="78"/>
  <c r="BM48" i="78"/>
  <c r="CE48" i="78"/>
  <c r="AT49" i="78"/>
  <c r="L50" i="78"/>
  <c r="AB50" i="78"/>
  <c r="AT50" i="78"/>
  <c r="BJ50" i="78"/>
  <c r="CB50" i="78"/>
  <c r="CR50" i="78"/>
  <c r="K51" i="78"/>
  <c r="AA51" i="78"/>
  <c r="AS51" i="78"/>
  <c r="BI51" i="78"/>
  <c r="CA51" i="78"/>
  <c r="CQ51" i="78"/>
  <c r="CE55" i="78"/>
  <c r="BW55" i="78"/>
  <c r="CC55" i="78"/>
  <c r="BU55" i="78"/>
  <c r="BR55" i="78"/>
  <c r="BF64" i="78"/>
  <c r="AE67" i="78"/>
  <c r="J32" i="78"/>
  <c r="R32" i="78"/>
  <c r="Z32" i="78"/>
  <c r="AH32" i="78"/>
  <c r="AR32" i="78"/>
  <c r="AZ32" i="78"/>
  <c r="BH32" i="78"/>
  <c r="BR32" i="78"/>
  <c r="BZ32" i="78"/>
  <c r="CH32" i="78"/>
  <c r="CP32" i="78"/>
  <c r="O33" i="78"/>
  <c r="W33" i="78"/>
  <c r="AE33" i="78"/>
  <c r="AO33" i="78"/>
  <c r="AW33" i="78"/>
  <c r="BE33" i="78"/>
  <c r="BM33" i="78"/>
  <c r="BW33" i="78"/>
  <c r="CE33" i="78"/>
  <c r="L34" i="78"/>
  <c r="T34" i="78"/>
  <c r="AB34" i="78"/>
  <c r="AJ34" i="78"/>
  <c r="AT34" i="78"/>
  <c r="BB34" i="78"/>
  <c r="BJ34" i="78"/>
  <c r="BT34" i="78"/>
  <c r="CB34" i="78"/>
  <c r="CJ34" i="78"/>
  <c r="N36" i="78"/>
  <c r="V36" i="78"/>
  <c r="AD36" i="78"/>
  <c r="AN36" i="78"/>
  <c r="AV36" i="78"/>
  <c r="BD36" i="78"/>
  <c r="BL36" i="78"/>
  <c r="BV36" i="78"/>
  <c r="CD36" i="78"/>
  <c r="CL36" i="78"/>
  <c r="J40" i="78"/>
  <c r="R40" i="78"/>
  <c r="Z40" i="78"/>
  <c r="AH40" i="78"/>
  <c r="AR40" i="78"/>
  <c r="AZ40" i="78"/>
  <c r="BH40" i="78"/>
  <c r="BR40" i="78"/>
  <c r="BZ40" i="78"/>
  <c r="CH40" i="78"/>
  <c r="CP40" i="78"/>
  <c r="O41" i="78"/>
  <c r="W41" i="78"/>
  <c r="AE41" i="78"/>
  <c r="AO41" i="78"/>
  <c r="AW41" i="78"/>
  <c r="BE41" i="78"/>
  <c r="BM41" i="78"/>
  <c r="BW41" i="78"/>
  <c r="CE41" i="78"/>
  <c r="L42" i="78"/>
  <c r="T42" i="78"/>
  <c r="AB42" i="78"/>
  <c r="AJ42" i="78"/>
  <c r="AT42" i="78"/>
  <c r="BB42" i="78"/>
  <c r="BJ42" i="78"/>
  <c r="BT42" i="78"/>
  <c r="CB42" i="78"/>
  <c r="CJ42" i="78"/>
  <c r="I43" i="78"/>
  <c r="Q43" i="78"/>
  <c r="Y43" i="78"/>
  <c r="AG43" i="78"/>
  <c r="AQ43" i="78"/>
  <c r="AY43" i="78"/>
  <c r="BG43" i="78"/>
  <c r="BO43" i="78"/>
  <c r="BY43" i="78"/>
  <c r="CG43" i="78"/>
  <c r="CO43" i="78"/>
  <c r="N44" i="78"/>
  <c r="V44" i="78"/>
  <c r="AD44" i="78"/>
  <c r="AN44" i="78"/>
  <c r="AV44" i="78"/>
  <c r="BG44" i="78"/>
  <c r="BT44" i="78"/>
  <c r="CD44" i="78"/>
  <c r="CO44" i="78"/>
  <c r="Q45" i="78"/>
  <c r="R45" i="78" s="1"/>
  <c r="BV45" i="78"/>
  <c r="J46" i="78"/>
  <c r="AR46" i="78"/>
  <c r="BZ46" i="78"/>
  <c r="CL47" i="78"/>
  <c r="CD47" i="78"/>
  <c r="BV47" i="78"/>
  <c r="BL47" i="78"/>
  <c r="BD47" i="78"/>
  <c r="AV47" i="78"/>
  <c r="AN47" i="78"/>
  <c r="AD47" i="78"/>
  <c r="V47" i="78"/>
  <c r="N47" i="78"/>
  <c r="CR47" i="78"/>
  <c r="CJ47" i="78"/>
  <c r="CB47" i="78"/>
  <c r="BT47" i="78"/>
  <c r="BJ47" i="78"/>
  <c r="BB47" i="78"/>
  <c r="CQ47" i="78"/>
  <c r="CO47" i="78"/>
  <c r="CG47" i="78"/>
  <c r="BY47" i="78"/>
  <c r="BO47" i="78"/>
  <c r="BG47" i="78"/>
  <c r="AY47" i="78"/>
  <c r="AQ47" i="78"/>
  <c r="AG47" i="78"/>
  <c r="Y47" i="78"/>
  <c r="Q47" i="78"/>
  <c r="I47" i="78"/>
  <c r="M47" i="78"/>
  <c r="X47" i="78"/>
  <c r="AI47" i="78"/>
  <c r="AU47" i="78"/>
  <c r="BH47" i="78"/>
  <c r="BW47" i="78"/>
  <c r="CI47" i="78"/>
  <c r="R48" i="78"/>
  <c r="AH48" i="78"/>
  <c r="AZ48" i="78"/>
  <c r="BR48" i="78"/>
  <c r="CH48" i="78"/>
  <c r="CN49" i="78"/>
  <c r="CF49" i="78"/>
  <c r="BX49" i="78"/>
  <c r="BN49" i="78"/>
  <c r="BF49" i="78"/>
  <c r="AX49" i="78"/>
  <c r="AP49" i="78"/>
  <c r="AF49" i="78"/>
  <c r="X49" i="78"/>
  <c r="P49" i="78"/>
  <c r="CL49" i="78"/>
  <c r="CD49" i="78"/>
  <c r="BV49" i="78"/>
  <c r="BL49" i="78"/>
  <c r="BD49" i="78"/>
  <c r="AV49" i="78"/>
  <c r="AN49" i="78"/>
  <c r="AD49" i="78"/>
  <c r="V49" i="78"/>
  <c r="N49" i="78"/>
  <c r="CS49" i="78"/>
  <c r="CK49" i="78"/>
  <c r="CC49" i="78"/>
  <c r="BU49" i="78"/>
  <c r="BK49" i="78"/>
  <c r="BC49" i="78"/>
  <c r="AU49" i="78"/>
  <c r="AC49" i="78"/>
  <c r="U49" i="78"/>
  <c r="M49" i="78"/>
  <c r="CQ49" i="78"/>
  <c r="CI49" i="78"/>
  <c r="CA49" i="78"/>
  <c r="BS49" i="78"/>
  <c r="BI49" i="78"/>
  <c r="BA49" i="78"/>
  <c r="AS49" i="78"/>
  <c r="AI49" i="78"/>
  <c r="AA49" i="78"/>
  <c r="S49" i="78"/>
  <c r="K49" i="78"/>
  <c r="O49" i="78"/>
  <c r="AE49" i="78"/>
  <c r="AW49" i="78"/>
  <c r="BM49" i="78"/>
  <c r="CE49" i="78"/>
  <c r="N50" i="78"/>
  <c r="AD50" i="78"/>
  <c r="AV50" i="78"/>
  <c r="BL50" i="78"/>
  <c r="L51" i="78"/>
  <c r="AB51" i="78"/>
  <c r="AT51" i="78"/>
  <c r="BJ51" i="78"/>
  <c r="CB51" i="78"/>
  <c r="CA52" i="78"/>
  <c r="BX53" i="78"/>
  <c r="BX55" i="78"/>
  <c r="AW56" i="78"/>
  <c r="AH57" i="78"/>
  <c r="BR57" i="78"/>
  <c r="T59" i="78"/>
  <c r="BR64" i="78"/>
  <c r="BX41" i="78"/>
  <c r="AU42" i="78"/>
  <c r="J43" i="78"/>
  <c r="R43" i="78"/>
  <c r="Z43" i="78"/>
  <c r="AH43" i="78"/>
  <c r="AR43" i="78"/>
  <c r="AZ43" i="78"/>
  <c r="BH43" i="78"/>
  <c r="BR43" i="78"/>
  <c r="BZ43" i="78"/>
  <c r="CH43" i="78"/>
  <c r="CP43" i="78"/>
  <c r="AO44" i="78"/>
  <c r="BX45" i="78"/>
  <c r="CA46" i="78"/>
  <c r="AW47" i="78"/>
  <c r="AY49" i="78"/>
  <c r="CS50" i="78"/>
  <c r="CK50" i="78"/>
  <c r="CC50" i="78"/>
  <c r="BU50" i="78"/>
  <c r="BK50" i="78"/>
  <c r="BC50" i="78"/>
  <c r="AU50" i="78"/>
  <c r="AC50" i="78"/>
  <c r="U50" i="78"/>
  <c r="M50" i="78"/>
  <c r="CQ50" i="78"/>
  <c r="CI50" i="78"/>
  <c r="CA50" i="78"/>
  <c r="BS50" i="78"/>
  <c r="BI50" i="78"/>
  <c r="BA50" i="78"/>
  <c r="AS50" i="78"/>
  <c r="AI50" i="78"/>
  <c r="AA50" i="78"/>
  <c r="S50" i="78"/>
  <c r="K50" i="78"/>
  <c r="CP50" i="78"/>
  <c r="CH50" i="78"/>
  <c r="BZ50" i="78"/>
  <c r="BR50" i="78"/>
  <c r="BH50" i="78"/>
  <c r="AZ50" i="78"/>
  <c r="AR50" i="78"/>
  <c r="AH50" i="78"/>
  <c r="R50" i="78"/>
  <c r="J50" i="78"/>
  <c r="CN50" i="78"/>
  <c r="CF50" i="78"/>
  <c r="BX50" i="78"/>
  <c r="BN50" i="78"/>
  <c r="BF50" i="78"/>
  <c r="AX50" i="78"/>
  <c r="AP50" i="78"/>
  <c r="AF50" i="78"/>
  <c r="X50" i="78"/>
  <c r="P50" i="78"/>
  <c r="O50" i="78"/>
  <c r="AE50" i="78"/>
  <c r="AW50" i="78"/>
  <c r="BM50" i="78"/>
  <c r="CE50" i="78"/>
  <c r="CP51" i="78"/>
  <c r="CH51" i="78"/>
  <c r="BZ51" i="78"/>
  <c r="BR51" i="78"/>
  <c r="BH51" i="78"/>
  <c r="AZ51" i="78"/>
  <c r="AR51" i="78"/>
  <c r="AH51" i="78"/>
  <c r="Z51" i="78"/>
  <c r="R51" i="78"/>
  <c r="J51" i="78"/>
  <c r="CN51" i="78"/>
  <c r="CF51" i="78"/>
  <c r="BX51" i="78"/>
  <c r="BN51" i="78"/>
  <c r="BF51" i="78"/>
  <c r="AX51" i="78"/>
  <c r="AP51" i="78"/>
  <c r="AF51" i="78"/>
  <c r="P51" i="78"/>
  <c r="CM51" i="78"/>
  <c r="CE51" i="78"/>
  <c r="BW51" i="78"/>
  <c r="BM51" i="78"/>
  <c r="BE51" i="78"/>
  <c r="AW51" i="78"/>
  <c r="AO51" i="78"/>
  <c r="AE51" i="78"/>
  <c r="W51" i="78"/>
  <c r="X51" i="78" s="1"/>
  <c r="O51" i="78"/>
  <c r="CS51" i="78"/>
  <c r="CK51" i="78"/>
  <c r="CC51" i="78"/>
  <c r="BU51" i="78"/>
  <c r="BK51" i="78"/>
  <c r="BC51" i="78"/>
  <c r="AU51" i="78"/>
  <c r="AC51" i="78"/>
  <c r="U51" i="78"/>
  <c r="M51" i="78"/>
  <c r="N51" i="78"/>
  <c r="AD51" i="78"/>
  <c r="AV51" i="78"/>
  <c r="BL51" i="78"/>
  <c r="CD51" i="78"/>
  <c r="CP67" i="78"/>
  <c r="CH67" i="78"/>
  <c r="BZ67" i="78"/>
  <c r="BR67" i="78"/>
  <c r="BH67" i="78"/>
  <c r="AZ67" i="78"/>
  <c r="AR67" i="78"/>
  <c r="AH67" i="78"/>
  <c r="Z67" i="78"/>
  <c r="R67" i="78"/>
  <c r="J67" i="78"/>
  <c r="CN67" i="78"/>
  <c r="CF67" i="78"/>
  <c r="BX67" i="78"/>
  <c r="BN67" i="78"/>
  <c r="BF67" i="78"/>
  <c r="AX67" i="78"/>
  <c r="AP67" i="78"/>
  <c r="AF67" i="78"/>
  <c r="X67" i="78"/>
  <c r="P67" i="78"/>
  <c r="CL67" i="78"/>
  <c r="CD67" i="78"/>
  <c r="BV67" i="78"/>
  <c r="BL67" i="78"/>
  <c r="BD67" i="78"/>
  <c r="AV67" i="78"/>
  <c r="AN67" i="78"/>
  <c r="AD67" i="78"/>
  <c r="N67" i="78"/>
  <c r="CS67" i="78"/>
  <c r="CK67" i="78"/>
  <c r="CC67" i="78"/>
  <c r="BU67" i="78"/>
  <c r="BK67" i="78"/>
  <c r="BC67" i="78"/>
  <c r="AU67" i="78"/>
  <c r="AC67" i="78"/>
  <c r="U67" i="78"/>
  <c r="V67" i="78" s="1"/>
  <c r="M67" i="78"/>
  <c r="CR67" i="78"/>
  <c r="CB67" i="78"/>
  <c r="BJ67" i="78"/>
  <c r="AT67" i="78"/>
  <c r="AB67" i="78"/>
  <c r="L67" i="78"/>
  <c r="CQ67" i="78"/>
  <c r="CA67" i="78"/>
  <c r="BI67" i="78"/>
  <c r="AS67" i="78"/>
  <c r="AA67" i="78"/>
  <c r="K67" i="78"/>
  <c r="CO67" i="78"/>
  <c r="BY67" i="78"/>
  <c r="BG67" i="78"/>
  <c r="AQ67" i="78"/>
  <c r="Y67" i="78"/>
  <c r="I67" i="78"/>
  <c r="CM67" i="78"/>
  <c r="BW67" i="78"/>
  <c r="BE67" i="78"/>
  <c r="AO67" i="78"/>
  <c r="W67" i="78"/>
  <c r="CJ67" i="78"/>
  <c r="BT67" i="78"/>
  <c r="BB67" i="78"/>
  <c r="AJ67" i="78"/>
  <c r="T67" i="78"/>
  <c r="CI67" i="78"/>
  <c r="BS67" i="78"/>
  <c r="BA67" i="78"/>
  <c r="AI67" i="78"/>
  <c r="S67" i="78"/>
  <c r="CG67" i="78"/>
  <c r="BO67" i="78"/>
  <c r="AY67" i="78"/>
  <c r="AG67" i="78"/>
  <c r="Q67" i="78"/>
  <c r="BM67" i="78"/>
  <c r="L32" i="78"/>
  <c r="T32" i="78"/>
  <c r="AB32" i="78"/>
  <c r="AJ32" i="78"/>
  <c r="AT32" i="78"/>
  <c r="BB32" i="78"/>
  <c r="BJ32" i="78"/>
  <c r="BT32" i="78"/>
  <c r="CB32" i="78"/>
  <c r="CJ32" i="78"/>
  <c r="N34" i="78"/>
  <c r="P36" i="78"/>
  <c r="X36" i="78"/>
  <c r="AF36" i="78"/>
  <c r="AP36" i="78"/>
  <c r="AX36" i="78"/>
  <c r="BF36" i="78"/>
  <c r="BN36" i="78"/>
  <c r="BX36" i="78"/>
  <c r="CF36" i="78"/>
  <c r="L40" i="78"/>
  <c r="T40" i="78"/>
  <c r="AB40" i="78"/>
  <c r="AJ40" i="78"/>
  <c r="AT40" i="78"/>
  <c r="BB40" i="78"/>
  <c r="BJ40" i="78"/>
  <c r="BT40" i="78"/>
  <c r="CB40" i="78"/>
  <c r="CJ40" i="78"/>
  <c r="BY41" i="78"/>
  <c r="AN42" i="78"/>
  <c r="AV42" i="78"/>
  <c r="K43" i="78"/>
  <c r="S43" i="78"/>
  <c r="T43" i="78" s="1"/>
  <c r="AA43" i="78"/>
  <c r="AI43" i="78"/>
  <c r="AS43" i="78"/>
  <c r="BA43" i="78"/>
  <c r="BI43" i="78"/>
  <c r="BS43" i="78"/>
  <c r="CA43" i="78"/>
  <c r="CI43" i="78"/>
  <c r="CQ43" i="78"/>
  <c r="P44" i="78"/>
  <c r="X44" i="78"/>
  <c r="AF44" i="78"/>
  <c r="AP44" i="78"/>
  <c r="AY44" i="78"/>
  <c r="BJ44" i="78"/>
  <c r="BV44" i="78"/>
  <c r="CG44" i="78"/>
  <c r="CR44" i="78"/>
  <c r="I45" i="78"/>
  <c r="BY45" i="78"/>
  <c r="BR46" i="78"/>
  <c r="AX47" i="78"/>
  <c r="U48" i="78"/>
  <c r="BC48" i="78"/>
  <c r="BU48" i="78"/>
  <c r="CK48" i="78"/>
  <c r="AZ49" i="78"/>
  <c r="CH49" i="78"/>
  <c r="Q50" i="78"/>
  <c r="AG50" i="78"/>
  <c r="AY50" i="78"/>
  <c r="BO50" i="78"/>
  <c r="CG50" i="78"/>
  <c r="Q51" i="78"/>
  <c r="AG51" i="78"/>
  <c r="AY51" i="78"/>
  <c r="BO51" i="78"/>
  <c r="CG51" i="78"/>
  <c r="CC53" i="78"/>
  <c r="CF55" i="78"/>
  <c r="J57" i="78"/>
  <c r="AR57" i="78"/>
  <c r="BZ57" i="78"/>
  <c r="CP59" i="78"/>
  <c r="CL59" i="78"/>
  <c r="CS59" i="78"/>
  <c r="CI59" i="78"/>
  <c r="CA59" i="78"/>
  <c r="BS59" i="78"/>
  <c r="BI59" i="78"/>
  <c r="BA59" i="78"/>
  <c r="AS59" i="78"/>
  <c r="AI59" i="78"/>
  <c r="AA59" i="78"/>
  <c r="S59" i="78"/>
  <c r="K59" i="78"/>
  <c r="CR59" i="78"/>
  <c r="CH59" i="78"/>
  <c r="BZ59" i="78"/>
  <c r="BR59" i="78"/>
  <c r="BH59" i="78"/>
  <c r="AZ59" i="78"/>
  <c r="AR59" i="78"/>
  <c r="AH59" i="78"/>
  <c r="Z59" i="78"/>
  <c r="R59" i="78"/>
  <c r="J59" i="78"/>
  <c r="CQ59" i="78"/>
  <c r="CG59" i="78"/>
  <c r="BY59" i="78"/>
  <c r="BO59" i="78"/>
  <c r="BG59" i="78"/>
  <c r="AY59" i="78"/>
  <c r="AQ59" i="78"/>
  <c r="AG59" i="78"/>
  <c r="Y59" i="78"/>
  <c r="Q59" i="78"/>
  <c r="I59" i="78"/>
  <c r="CO59" i="78"/>
  <c r="CF59" i="78"/>
  <c r="BX59" i="78"/>
  <c r="BN59" i="78"/>
  <c r="BF59" i="78"/>
  <c r="AX59" i="78"/>
  <c r="AP59" i="78"/>
  <c r="AF59" i="78"/>
  <c r="X59" i="78"/>
  <c r="P59" i="78"/>
  <c r="CN59" i="78"/>
  <c r="CE59" i="78"/>
  <c r="BW59" i="78"/>
  <c r="BM59" i="78"/>
  <c r="BE59" i="78"/>
  <c r="AW59" i="78"/>
  <c r="AO59" i="78"/>
  <c r="AE59" i="78"/>
  <c r="O59" i="78"/>
  <c r="CM59" i="78"/>
  <c r="CD59" i="78"/>
  <c r="BV59" i="78"/>
  <c r="BL59" i="78"/>
  <c r="BD59" i="78"/>
  <c r="AV59" i="78"/>
  <c r="AN59" i="78"/>
  <c r="AD59" i="78"/>
  <c r="V59" i="78"/>
  <c r="W59" i="78" s="1"/>
  <c r="N59" i="78"/>
  <c r="CK59" i="78"/>
  <c r="CC59" i="78"/>
  <c r="BU59" i="78"/>
  <c r="BK59" i="78"/>
  <c r="BC59" i="78"/>
  <c r="AU59" i="78"/>
  <c r="AC59" i="78"/>
  <c r="U59" i="78"/>
  <c r="M59" i="78"/>
  <c r="AJ59" i="78"/>
  <c r="BB62" i="78"/>
  <c r="AR62" i="78"/>
  <c r="AZ62" i="78"/>
  <c r="CN64" i="78"/>
  <c r="CE67" i="78"/>
  <c r="BR41" i="78"/>
  <c r="AO42" i="78"/>
  <c r="L43" i="78"/>
  <c r="AB43" i="78"/>
  <c r="AJ43" i="78"/>
  <c r="AT43" i="78"/>
  <c r="BB43" i="78"/>
  <c r="BJ43" i="78"/>
  <c r="BT43" i="78"/>
  <c r="CB43" i="78"/>
  <c r="CJ43" i="78"/>
  <c r="AO47" i="78"/>
  <c r="T50" i="78"/>
  <c r="AJ50" i="78"/>
  <c r="BB50" i="78"/>
  <c r="BT50" i="78"/>
  <c r="CJ50" i="78"/>
  <c r="S51" i="78"/>
  <c r="AI51" i="78"/>
  <c r="BA51" i="78"/>
  <c r="BS51" i="78"/>
  <c r="CI51" i="78"/>
  <c r="O45" i="78"/>
  <c r="W45" i="78"/>
  <c r="AE45" i="78"/>
  <c r="AO45" i="78"/>
  <c r="AW45" i="78"/>
  <c r="BE45" i="78"/>
  <c r="BM45" i="78"/>
  <c r="BW45" i="78"/>
  <c r="CE45" i="78"/>
  <c r="CM45" i="78"/>
  <c r="L46" i="78"/>
  <c r="T46" i="78"/>
  <c r="AB46" i="78"/>
  <c r="AJ46" i="78"/>
  <c r="AT46" i="78"/>
  <c r="BB46" i="78"/>
  <c r="BJ46" i="78"/>
  <c r="BT46" i="78"/>
  <c r="CB46" i="78"/>
  <c r="CJ46" i="78"/>
  <c r="CR46" i="78"/>
  <c r="J52" i="78"/>
  <c r="R52" i="78"/>
  <c r="Z52" i="78"/>
  <c r="AH52" i="78"/>
  <c r="AR52" i="78"/>
  <c r="AZ52" i="78"/>
  <c r="BH52" i="78"/>
  <c r="BR52" i="78"/>
  <c r="BZ52" i="78"/>
  <c r="CH52" i="78"/>
  <c r="CP52" i="78"/>
  <c r="O53" i="78"/>
  <c r="W53" i="78"/>
  <c r="AE53" i="78"/>
  <c r="AO53" i="78"/>
  <c r="AW53" i="78"/>
  <c r="BE53" i="78"/>
  <c r="BM53" i="78"/>
  <c r="BW53" i="78"/>
  <c r="CE53" i="78"/>
  <c r="CM53" i="78"/>
  <c r="L54" i="78"/>
  <c r="T54" i="78"/>
  <c r="AB54" i="78"/>
  <c r="AJ54" i="78"/>
  <c r="AT54" i="78"/>
  <c r="BB54" i="78"/>
  <c r="BJ54" i="78"/>
  <c r="BT54" i="78"/>
  <c r="CB54" i="78"/>
  <c r="CJ54" i="78"/>
  <c r="CR54" i="78"/>
  <c r="I55" i="78"/>
  <c r="Q55" i="78"/>
  <c r="Y55" i="78"/>
  <c r="AG55" i="78"/>
  <c r="AQ55" i="78"/>
  <c r="AY55" i="78"/>
  <c r="BG55" i="78"/>
  <c r="BO55" i="78"/>
  <c r="BY55" i="78"/>
  <c r="CG55" i="78"/>
  <c r="CO55" i="78"/>
  <c r="N56" i="78"/>
  <c r="V56" i="78"/>
  <c r="AD56" i="78"/>
  <c r="AN56" i="78"/>
  <c r="AV56" i="78"/>
  <c r="BD56" i="78"/>
  <c r="BL56" i="78"/>
  <c r="BV56" i="78"/>
  <c r="CD56" i="78"/>
  <c r="CL56" i="78"/>
  <c r="P58" i="78"/>
  <c r="X58" i="78"/>
  <c r="AF58" i="78"/>
  <c r="AP58" i="78"/>
  <c r="AX58" i="78"/>
  <c r="BF58" i="78"/>
  <c r="BN58" i="78"/>
  <c r="BX58" i="78"/>
  <c r="CF58" i="78"/>
  <c r="CN58" i="78"/>
  <c r="CM60" i="78"/>
  <c r="CE60" i="78"/>
  <c r="BW60" i="78"/>
  <c r="BM60" i="78"/>
  <c r="BE60" i="78"/>
  <c r="AW60" i="78"/>
  <c r="AO60" i="78"/>
  <c r="AE60" i="78"/>
  <c r="W60" i="78"/>
  <c r="O60" i="78"/>
  <c r="CQ60" i="78"/>
  <c r="CI60" i="78"/>
  <c r="CA60" i="78"/>
  <c r="BS60" i="78"/>
  <c r="BI60" i="78"/>
  <c r="BA60" i="78"/>
  <c r="AS60" i="78"/>
  <c r="AI60" i="78"/>
  <c r="AA60" i="78"/>
  <c r="S60" i="78"/>
  <c r="K60" i="78"/>
  <c r="M60" i="78"/>
  <c r="X60" i="78"/>
  <c r="AH60" i="78"/>
  <c r="AU60" i="78"/>
  <c r="BF60" i="78"/>
  <c r="BR60" i="78"/>
  <c r="CC60" i="78"/>
  <c r="CN60" i="78"/>
  <c r="O61" i="78"/>
  <c r="AW61" i="78"/>
  <c r="S62" i="78"/>
  <c r="AD62" i="78"/>
  <c r="AP62" i="78"/>
  <c r="BA62" i="78"/>
  <c r="BL62" i="78"/>
  <c r="BX62" i="78"/>
  <c r="CI62" i="78"/>
  <c r="L63" i="78"/>
  <c r="W63" i="78"/>
  <c r="AG63" i="78"/>
  <c r="AT63" i="78"/>
  <c r="BE63" i="78"/>
  <c r="BO63" i="78"/>
  <c r="CB63" i="78"/>
  <c r="AV65" i="78"/>
  <c r="AN65" i="78"/>
  <c r="AS65" i="78"/>
  <c r="AQ65" i="78"/>
  <c r="CM68" i="78"/>
  <c r="CE68" i="78"/>
  <c r="BW68" i="78"/>
  <c r="BM68" i="78"/>
  <c r="BE68" i="78"/>
  <c r="AW68" i="78"/>
  <c r="AO68" i="78"/>
  <c r="AE68" i="78"/>
  <c r="O68" i="78"/>
  <c r="CS68" i="78"/>
  <c r="CK68" i="78"/>
  <c r="CC68" i="78"/>
  <c r="BU68" i="78"/>
  <c r="BK68" i="78"/>
  <c r="BC68" i="78"/>
  <c r="AU68" i="78"/>
  <c r="AC68" i="78"/>
  <c r="U68" i="78"/>
  <c r="M68" i="78"/>
  <c r="CQ68" i="78"/>
  <c r="CI68" i="78"/>
  <c r="CA68" i="78"/>
  <c r="BS68" i="78"/>
  <c r="BI68" i="78"/>
  <c r="BA68" i="78"/>
  <c r="AS68" i="78"/>
  <c r="AI68" i="78"/>
  <c r="AA68" i="78"/>
  <c r="S68" i="78"/>
  <c r="K68" i="78"/>
  <c r="CP68" i="78"/>
  <c r="CH68" i="78"/>
  <c r="BZ68" i="78"/>
  <c r="BR68" i="78"/>
  <c r="BH68" i="78"/>
  <c r="AZ68" i="78"/>
  <c r="AR68" i="78"/>
  <c r="AH68" i="78"/>
  <c r="Z68" i="78"/>
  <c r="R68" i="78"/>
  <c r="J68" i="78"/>
  <c r="P68" i="78"/>
  <c r="AF68" i="78"/>
  <c r="AX68" i="78"/>
  <c r="BN68" i="78"/>
  <c r="CF68" i="78"/>
  <c r="BS70" i="78"/>
  <c r="J72" i="78"/>
  <c r="AP72" i="78"/>
  <c r="CB72" i="78"/>
  <c r="CA79" i="78"/>
  <c r="BS79" i="78"/>
  <c r="BZ79" i="78"/>
  <c r="BR79" i="78"/>
  <c r="BY79" i="78"/>
  <c r="BW79" i="78"/>
  <c r="CD79" i="78"/>
  <c r="BV79" i="78"/>
  <c r="BU79" i="78"/>
  <c r="CC79" i="78"/>
  <c r="AY99" i="78"/>
  <c r="AS99" i="78"/>
  <c r="AQ99" i="78"/>
  <c r="AO99" i="78"/>
  <c r="BB99" i="78"/>
  <c r="AN61" i="78"/>
  <c r="AY61" i="78"/>
  <c r="BM62" i="78"/>
  <c r="BZ62" i="78"/>
  <c r="CJ62" i="78"/>
  <c r="CL63" i="78"/>
  <c r="CD63" i="78"/>
  <c r="BV63" i="78"/>
  <c r="BL63" i="78"/>
  <c r="BD63" i="78"/>
  <c r="AV63" i="78"/>
  <c r="AN63" i="78"/>
  <c r="AD63" i="78"/>
  <c r="V63" i="78"/>
  <c r="N63" i="78"/>
  <c r="CP63" i="78"/>
  <c r="CH63" i="78"/>
  <c r="BZ63" i="78"/>
  <c r="BR63" i="78"/>
  <c r="BH63" i="78"/>
  <c r="AZ63" i="78"/>
  <c r="AR63" i="78"/>
  <c r="AH63" i="78"/>
  <c r="Z63" i="78"/>
  <c r="R63" i="78"/>
  <c r="J63" i="78"/>
  <c r="M63" i="78"/>
  <c r="X63" i="78"/>
  <c r="AI63" i="78"/>
  <c r="AU63" i="78"/>
  <c r="BF63" i="78"/>
  <c r="BS63" i="78"/>
  <c r="CC63" i="78"/>
  <c r="CN63" i="78"/>
  <c r="AW71" i="78"/>
  <c r="AN71" i="78"/>
  <c r="AS71" i="78"/>
  <c r="AX73" i="78"/>
  <c r="AP73" i="78"/>
  <c r="AU73" i="78"/>
  <c r="AQ73" i="78"/>
  <c r="AO73" i="78"/>
  <c r="L52" i="78"/>
  <c r="T52" i="78"/>
  <c r="AB52" i="78"/>
  <c r="AJ52" i="78"/>
  <c r="AT52" i="78"/>
  <c r="BB52" i="78"/>
  <c r="BJ52" i="78"/>
  <c r="BT52" i="78"/>
  <c r="CB52" i="78"/>
  <c r="CJ52" i="78"/>
  <c r="CR52" i="78"/>
  <c r="N54" i="78"/>
  <c r="V54" i="78"/>
  <c r="W54" i="78" s="1"/>
  <c r="AN54" i="78"/>
  <c r="AV54" i="78"/>
  <c r="BV54" i="78"/>
  <c r="CD54" i="78"/>
  <c r="K55" i="78"/>
  <c r="S55" i="78"/>
  <c r="AA55" i="78"/>
  <c r="AI55" i="78"/>
  <c r="AS55" i="78"/>
  <c r="BA55" i="78"/>
  <c r="BI55" i="78"/>
  <c r="BS55" i="78"/>
  <c r="CA55" i="78"/>
  <c r="CI55" i="78"/>
  <c r="CQ55" i="78"/>
  <c r="P56" i="78"/>
  <c r="X56" i="78"/>
  <c r="AF56" i="78"/>
  <c r="AP56" i="78"/>
  <c r="AX56" i="78"/>
  <c r="BF56" i="78"/>
  <c r="BN56" i="78"/>
  <c r="BX56" i="78"/>
  <c r="CF56" i="78"/>
  <c r="CN56" i="78"/>
  <c r="J58" i="78"/>
  <c r="R58" i="78"/>
  <c r="Z58" i="78"/>
  <c r="AH58" i="78"/>
  <c r="AR58" i="78"/>
  <c r="AZ58" i="78"/>
  <c r="BH58" i="78"/>
  <c r="BR58" i="78"/>
  <c r="BZ58" i="78"/>
  <c r="CH58" i="78"/>
  <c r="CP58" i="78"/>
  <c r="P60" i="78"/>
  <c r="BU60" i="78"/>
  <c r="AO61" i="78"/>
  <c r="AZ61" i="78"/>
  <c r="K62" i="78"/>
  <c r="V62" i="78"/>
  <c r="AF62" i="78"/>
  <c r="AS62" i="78"/>
  <c r="BD62" i="78"/>
  <c r="BN62" i="78"/>
  <c r="CA62" i="78"/>
  <c r="CL62" i="78"/>
  <c r="O63" i="78"/>
  <c r="Y63" i="78"/>
  <c r="AJ63" i="78"/>
  <c r="AW63" i="78"/>
  <c r="BG63" i="78"/>
  <c r="BT63" i="78"/>
  <c r="CE63" i="78"/>
  <c r="CO63" i="78"/>
  <c r="T68" i="78"/>
  <c r="BT68" i="78"/>
  <c r="R69" i="78"/>
  <c r="J69" i="78"/>
  <c r="W69" i="78"/>
  <c r="O69" i="78"/>
  <c r="S69" i="78"/>
  <c r="BX70" i="78"/>
  <c r="AY71" i="78"/>
  <c r="BS71" i="78"/>
  <c r="M72" i="78"/>
  <c r="BA72" i="78"/>
  <c r="BX73" i="78"/>
  <c r="BY73" i="78"/>
  <c r="BU73" i="78"/>
  <c r="BR73" i="78"/>
  <c r="BZ73" i="78"/>
  <c r="AN74" i="78"/>
  <c r="M52" i="78"/>
  <c r="U52" i="78"/>
  <c r="AC52" i="78"/>
  <c r="AU52" i="78"/>
  <c r="BC52" i="78"/>
  <c r="BK52" i="78"/>
  <c r="BU52" i="78"/>
  <c r="CC52" i="78"/>
  <c r="CK52" i="78"/>
  <c r="CS52" i="78"/>
  <c r="AO54" i="78"/>
  <c r="BW54" i="78"/>
  <c r="CE54" i="78"/>
  <c r="L55" i="78"/>
  <c r="T55" i="78"/>
  <c r="AB55" i="78"/>
  <c r="AJ55" i="78"/>
  <c r="AT55" i="78"/>
  <c r="BB55" i="78"/>
  <c r="BJ55" i="78"/>
  <c r="BT55" i="78"/>
  <c r="CB55" i="78"/>
  <c r="CJ55" i="78"/>
  <c r="CR55" i="78"/>
  <c r="I56" i="78"/>
  <c r="Q56" i="78"/>
  <c r="Y56" i="78"/>
  <c r="Z56" i="78" s="1"/>
  <c r="AG56" i="78"/>
  <c r="AQ56" i="78"/>
  <c r="AY56" i="78"/>
  <c r="BG56" i="78"/>
  <c r="BO56" i="78"/>
  <c r="BY56" i="78"/>
  <c r="CG56" i="78"/>
  <c r="CO56" i="78"/>
  <c r="K58" i="78"/>
  <c r="S58" i="78"/>
  <c r="AA58" i="78"/>
  <c r="AI58" i="78"/>
  <c r="AS58" i="78"/>
  <c r="BA58" i="78"/>
  <c r="BI58" i="78"/>
  <c r="BS58" i="78"/>
  <c r="CA58" i="78"/>
  <c r="CI58" i="78"/>
  <c r="CQ58" i="78"/>
  <c r="BV60" i="78"/>
  <c r="AQ61" i="78"/>
  <c r="BA61" i="78"/>
  <c r="L62" i="78"/>
  <c r="W62" i="78"/>
  <c r="X62" i="78" s="1"/>
  <c r="AH62" i="78"/>
  <c r="AT62" i="78"/>
  <c r="BE62" i="78"/>
  <c r="BR62" i="78"/>
  <c r="CB62" i="78"/>
  <c r="P63" i="78"/>
  <c r="AA63" i="78"/>
  <c r="AX63" i="78"/>
  <c r="BI63" i="78"/>
  <c r="BU63" i="78"/>
  <c r="CF63" i="78"/>
  <c r="CQ63" i="78"/>
  <c r="V68" i="78"/>
  <c r="W68" i="78" s="1"/>
  <c r="BV68" i="78"/>
  <c r="U69" i="78"/>
  <c r="BZ70" i="78"/>
  <c r="BA71" i="78"/>
  <c r="BV71" i="78"/>
  <c r="CO72" i="78"/>
  <c r="CG72" i="78"/>
  <c r="BY72" i="78"/>
  <c r="BO72" i="78"/>
  <c r="BG72" i="78"/>
  <c r="AY72" i="78"/>
  <c r="AQ72" i="78"/>
  <c r="AG72" i="78"/>
  <c r="Y72" i="78"/>
  <c r="Q72" i="78"/>
  <c r="I72" i="78"/>
  <c r="CM72" i="78"/>
  <c r="CE72" i="78"/>
  <c r="BW72" i="78"/>
  <c r="BM72" i="78"/>
  <c r="BE72" i="78"/>
  <c r="AW72" i="78"/>
  <c r="AO72" i="78"/>
  <c r="AE72" i="78"/>
  <c r="O72" i="78"/>
  <c r="CL72" i="78"/>
  <c r="CD72" i="78"/>
  <c r="BV72" i="78"/>
  <c r="BL72" i="78"/>
  <c r="BD72" i="78"/>
  <c r="AV72" i="78"/>
  <c r="AN72" i="78"/>
  <c r="AD72" i="78"/>
  <c r="V72" i="78"/>
  <c r="W72" i="78" s="1"/>
  <c r="N72" i="78"/>
  <c r="CN72" i="78"/>
  <c r="CA72" i="78"/>
  <c r="BK72" i="78"/>
  <c r="AZ72" i="78"/>
  <c r="AJ72" i="78"/>
  <c r="X72" i="78"/>
  <c r="K72" i="78"/>
  <c r="CJ72" i="78"/>
  <c r="BX72" i="78"/>
  <c r="BI72" i="78"/>
  <c r="AU72" i="78"/>
  <c r="AH72" i="78"/>
  <c r="T72" i="78"/>
  <c r="CI72" i="78"/>
  <c r="BU72" i="78"/>
  <c r="BH72" i="78"/>
  <c r="AT72" i="78"/>
  <c r="AF72" i="78"/>
  <c r="S72" i="78"/>
  <c r="CS72" i="78"/>
  <c r="CH72" i="78"/>
  <c r="BT72" i="78"/>
  <c r="BF72" i="78"/>
  <c r="AS72" i="78"/>
  <c r="AC72" i="78"/>
  <c r="R72" i="78"/>
  <c r="CR72" i="78"/>
  <c r="CF72" i="78"/>
  <c r="BS72" i="78"/>
  <c r="BC72" i="78"/>
  <c r="AR72" i="78"/>
  <c r="AB72" i="78"/>
  <c r="P72" i="78"/>
  <c r="U72" i="78"/>
  <c r="BB72" i="78"/>
  <c r="CP72" i="78"/>
  <c r="AY75" i="78"/>
  <c r="AT75" i="78"/>
  <c r="BX54" i="78"/>
  <c r="CF54" i="78"/>
  <c r="AU55" i="78"/>
  <c r="J56" i="78"/>
  <c r="R56" i="78"/>
  <c r="AH56" i="78"/>
  <c r="AR56" i="78"/>
  <c r="AZ56" i="78"/>
  <c r="BH56" i="78"/>
  <c r="BR56" i="78"/>
  <c r="BZ56" i="78"/>
  <c r="CH56" i="78"/>
  <c r="CP56" i="78"/>
  <c r="L58" i="78"/>
  <c r="T58" i="78"/>
  <c r="AB58" i="78"/>
  <c r="AJ58" i="78"/>
  <c r="AT58" i="78"/>
  <c r="BB58" i="78"/>
  <c r="BJ58" i="78"/>
  <c r="BT58" i="78"/>
  <c r="CB58" i="78"/>
  <c r="CJ58" i="78"/>
  <c r="CR58" i="78"/>
  <c r="BX60" i="78"/>
  <c r="AR61" i="78"/>
  <c r="BC61" i="78"/>
  <c r="CO62" i="78"/>
  <c r="CG62" i="78"/>
  <c r="BY62" i="78"/>
  <c r="BO62" i="78"/>
  <c r="BG62" i="78"/>
  <c r="AY62" i="78"/>
  <c r="AQ62" i="78"/>
  <c r="AG62" i="78"/>
  <c r="Y62" i="78"/>
  <c r="Q62" i="78"/>
  <c r="I62" i="78"/>
  <c r="CS62" i="78"/>
  <c r="CK62" i="78"/>
  <c r="CC62" i="78"/>
  <c r="BU62" i="78"/>
  <c r="BK62" i="78"/>
  <c r="BC62" i="78"/>
  <c r="AU62" i="78"/>
  <c r="AC62" i="78"/>
  <c r="U62" i="78"/>
  <c r="M62" i="78"/>
  <c r="N62" i="78"/>
  <c r="AI62" i="78"/>
  <c r="AV62" i="78"/>
  <c r="BF62" i="78"/>
  <c r="BS62" i="78"/>
  <c r="CD62" i="78"/>
  <c r="CN62" i="78"/>
  <c r="Q63" i="78"/>
  <c r="AB63" i="78"/>
  <c r="AO63" i="78"/>
  <c r="AY63" i="78"/>
  <c r="BJ63" i="78"/>
  <c r="BW63" i="78"/>
  <c r="CG63" i="78"/>
  <c r="CR63" i="78"/>
  <c r="BX68" i="78"/>
  <c r="L45" i="78"/>
  <c r="T45" i="78"/>
  <c r="AB45" i="78"/>
  <c r="AJ45" i="78"/>
  <c r="AT45" i="78"/>
  <c r="BB45" i="78"/>
  <c r="BJ45" i="78"/>
  <c r="BT45" i="78"/>
  <c r="CB45" i="78"/>
  <c r="CJ45" i="78"/>
  <c r="I46" i="78"/>
  <c r="Q46" i="78"/>
  <c r="R46" i="78" s="1"/>
  <c r="Y46" i="78"/>
  <c r="AG46" i="78"/>
  <c r="AQ46" i="78"/>
  <c r="AY46" i="78"/>
  <c r="BG46" i="78"/>
  <c r="BO46" i="78"/>
  <c r="BY46" i="78"/>
  <c r="CG46" i="78"/>
  <c r="O52" i="78"/>
  <c r="AE52" i="78"/>
  <c r="AO52" i="78"/>
  <c r="AW52" i="78"/>
  <c r="BE52" i="78"/>
  <c r="BM52" i="78"/>
  <c r="BW52" i="78"/>
  <c r="CE52" i="78"/>
  <c r="L53" i="78"/>
  <c r="T53" i="78"/>
  <c r="AB53" i="78"/>
  <c r="AJ53" i="78"/>
  <c r="AT53" i="78"/>
  <c r="BB53" i="78"/>
  <c r="BJ53" i="78"/>
  <c r="BT53" i="78"/>
  <c r="CB53" i="78"/>
  <c r="CJ53" i="78"/>
  <c r="I54" i="78"/>
  <c r="Q54" i="78"/>
  <c r="Y54" i="78"/>
  <c r="AG54" i="78"/>
  <c r="AQ54" i="78"/>
  <c r="AY54" i="78"/>
  <c r="BG54" i="78"/>
  <c r="BO54" i="78"/>
  <c r="BY54" i="78"/>
  <c r="CG54" i="78"/>
  <c r="N55" i="78"/>
  <c r="V55" i="78"/>
  <c r="W55" i="78" s="1"/>
  <c r="AD55" i="78"/>
  <c r="AN55" i="78"/>
  <c r="AV55" i="78"/>
  <c r="BD55" i="78"/>
  <c r="BL55" i="78"/>
  <c r="BV55" i="78"/>
  <c r="CD55" i="78"/>
  <c r="K56" i="78"/>
  <c r="S56" i="78"/>
  <c r="AA56" i="78"/>
  <c r="AI56" i="78"/>
  <c r="AS56" i="78"/>
  <c r="BA56" i="78"/>
  <c r="BI56" i="78"/>
  <c r="BS56" i="78"/>
  <c r="CA56" i="78"/>
  <c r="CI56" i="78"/>
  <c r="CQ56" i="78"/>
  <c r="M58" i="78"/>
  <c r="U58" i="78"/>
  <c r="AC58" i="78"/>
  <c r="AU58" i="78"/>
  <c r="BC58" i="78"/>
  <c r="BK58" i="78"/>
  <c r="BU58" i="78"/>
  <c r="CC58" i="78"/>
  <c r="CK58" i="78"/>
  <c r="CS58" i="78"/>
  <c r="I60" i="78"/>
  <c r="T60" i="78"/>
  <c r="U60" i="78" s="1"/>
  <c r="AD60" i="78"/>
  <c r="AQ60" i="78"/>
  <c r="BB60" i="78"/>
  <c r="BL60" i="78"/>
  <c r="BY60" i="78"/>
  <c r="CJ60" i="78"/>
  <c r="K61" i="78"/>
  <c r="AS61" i="78"/>
  <c r="O62" i="78"/>
  <c r="Z62" i="78"/>
  <c r="AJ62" i="78"/>
  <c r="AW62" i="78"/>
  <c r="BH62" i="78"/>
  <c r="BT62" i="78"/>
  <c r="CE62" i="78"/>
  <c r="CP62" i="78"/>
  <c r="S63" i="78"/>
  <c r="AC63" i="78"/>
  <c r="AP63" i="78"/>
  <c r="BA63" i="78"/>
  <c r="BK63" i="78"/>
  <c r="BX63" i="78"/>
  <c r="CI63" i="78"/>
  <c r="CS63" i="78"/>
  <c r="BY68" i="78"/>
  <c r="I69" i="78"/>
  <c r="CD71" i="78"/>
  <c r="AA72" i="78"/>
  <c r="BN72" i="78"/>
  <c r="AW73" i="78"/>
  <c r="Y78" i="78"/>
  <c r="Q78" i="78"/>
  <c r="I78" i="78"/>
  <c r="R78" i="78"/>
  <c r="P78" i="78"/>
  <c r="N78" i="78"/>
  <c r="AA78" i="78"/>
  <c r="K78" i="78"/>
  <c r="Z78" i="78"/>
  <c r="J78" i="78"/>
  <c r="X78" i="78"/>
  <c r="V78" i="78"/>
  <c r="BR54" i="78"/>
  <c r="AO55" i="78"/>
  <c r="L56" i="78"/>
  <c r="T56" i="78"/>
  <c r="AB56" i="78"/>
  <c r="AJ56" i="78"/>
  <c r="AT56" i="78"/>
  <c r="BB56" i="78"/>
  <c r="BJ56" i="78"/>
  <c r="BT56" i="78"/>
  <c r="CB56" i="78"/>
  <c r="CJ56" i="78"/>
  <c r="N58" i="78"/>
  <c r="V58" i="78"/>
  <c r="AD58" i="78"/>
  <c r="AN58" i="78"/>
  <c r="AV58" i="78"/>
  <c r="BD58" i="78"/>
  <c r="BL58" i="78"/>
  <c r="BV58" i="78"/>
  <c r="CD58" i="78"/>
  <c r="P62" i="78"/>
  <c r="AA62" i="78"/>
  <c r="AN62" i="78"/>
  <c r="AX62" i="78"/>
  <c r="BI62" i="78"/>
  <c r="BV62" i="78"/>
  <c r="CF62" i="78"/>
  <c r="CQ62" i="78"/>
  <c r="I63" i="78"/>
  <c r="T63" i="78"/>
  <c r="AE63" i="78"/>
  <c r="AQ63" i="78"/>
  <c r="BB63" i="78"/>
  <c r="BM63" i="78"/>
  <c r="BY63" i="78"/>
  <c r="CJ63" i="78"/>
  <c r="AO69" i="78"/>
  <c r="AW69" i="78"/>
  <c r="L70" i="78"/>
  <c r="T70" i="78"/>
  <c r="AB70" i="78"/>
  <c r="AJ70" i="78"/>
  <c r="AT70" i="78"/>
  <c r="BB70" i="78"/>
  <c r="BJ70" i="78"/>
  <c r="BT70" i="78"/>
  <c r="CB70" i="78"/>
  <c r="CJ70" i="78"/>
  <c r="CR70" i="78"/>
  <c r="I71" i="78"/>
  <c r="Q71" i="78"/>
  <c r="Z71" i="78"/>
  <c r="AI71" i="78"/>
  <c r="AU71" i="78"/>
  <c r="BD71" i="78"/>
  <c r="BM71" i="78"/>
  <c r="BX71" i="78"/>
  <c r="CK71" i="78"/>
  <c r="J74" i="78"/>
  <c r="Z74" i="78"/>
  <c r="AR74" i="78"/>
  <c r="BH74" i="78"/>
  <c r="BZ74" i="78"/>
  <c r="CP74" i="78"/>
  <c r="I75" i="78"/>
  <c r="Y75" i="78"/>
  <c r="AQ75" i="78"/>
  <c r="BG75" i="78"/>
  <c r="BY75" i="78"/>
  <c r="CO75" i="78"/>
  <c r="X76" i="78"/>
  <c r="Y76" i="78" s="1"/>
  <c r="AP76" i="78"/>
  <c r="BF76" i="78"/>
  <c r="BX76" i="78"/>
  <c r="CN76" i="78"/>
  <c r="V77" i="78"/>
  <c r="AX79" i="78"/>
  <c r="AJ83" i="78"/>
  <c r="BT83" i="78"/>
  <c r="BD85" i="78"/>
  <c r="AS85" i="78"/>
  <c r="BC85" i="78"/>
  <c r="AR85" i="78"/>
  <c r="BA85" i="78"/>
  <c r="AQ85" i="78"/>
  <c r="AZ85" i="78"/>
  <c r="AO85" i="78"/>
  <c r="AW85" i="78"/>
  <c r="AV85" i="78"/>
  <c r="AI87" i="78"/>
  <c r="CC87" i="78"/>
  <c r="BD90" i="78"/>
  <c r="P61" i="78"/>
  <c r="X61" i="78"/>
  <c r="AF61" i="78"/>
  <c r="AP61" i="78"/>
  <c r="AX61" i="78"/>
  <c r="BF61" i="78"/>
  <c r="BN61" i="78"/>
  <c r="BX61" i="78"/>
  <c r="CF61" i="78"/>
  <c r="CN61" i="78"/>
  <c r="L65" i="78"/>
  <c r="T65" i="78"/>
  <c r="AB65" i="78"/>
  <c r="AJ65" i="78"/>
  <c r="AT65" i="78"/>
  <c r="BB65" i="78"/>
  <c r="BJ65" i="78"/>
  <c r="BT65" i="78"/>
  <c r="CB65" i="78"/>
  <c r="CJ65" i="78"/>
  <c r="CR65" i="78"/>
  <c r="P69" i="78"/>
  <c r="X69" i="78"/>
  <c r="Y69" i="78" s="1"/>
  <c r="AF69" i="78"/>
  <c r="AP69" i="78"/>
  <c r="AX69" i="78"/>
  <c r="BF69" i="78"/>
  <c r="BN69" i="78"/>
  <c r="BX69" i="78"/>
  <c r="CF69" i="78"/>
  <c r="CN69" i="78"/>
  <c r="M70" i="78"/>
  <c r="U70" i="78"/>
  <c r="AC70" i="78"/>
  <c r="AU70" i="78"/>
  <c r="BC70" i="78"/>
  <c r="BK70" i="78"/>
  <c r="BU70" i="78"/>
  <c r="CC70" i="78"/>
  <c r="CK70" i="78"/>
  <c r="CS70" i="78"/>
  <c r="J71" i="78"/>
  <c r="R71" i="78"/>
  <c r="AA71" i="78"/>
  <c r="AV71" i="78"/>
  <c r="BE71" i="78"/>
  <c r="BN71" i="78"/>
  <c r="BZ71" i="78"/>
  <c r="L74" i="78"/>
  <c r="AB74" i="78"/>
  <c r="AT74" i="78"/>
  <c r="BJ74" i="78"/>
  <c r="CB74" i="78"/>
  <c r="K75" i="78"/>
  <c r="AA75" i="78"/>
  <c r="AS75" i="78"/>
  <c r="BI75" i="78"/>
  <c r="CA75" i="78"/>
  <c r="I76" i="78"/>
  <c r="AQ76" i="78"/>
  <c r="BG76" i="78"/>
  <c r="BY76" i="78"/>
  <c r="CO76" i="78"/>
  <c r="I77" i="78"/>
  <c r="CG78" i="78"/>
  <c r="BY78" i="78"/>
  <c r="CD78" i="78"/>
  <c r="AO81" i="78"/>
  <c r="CQ82" i="78"/>
  <c r="CI82" i="78"/>
  <c r="CA82" i="78"/>
  <c r="BS82" i="78"/>
  <c r="BI82" i="78"/>
  <c r="BA82" i="78"/>
  <c r="AS82" i="78"/>
  <c r="AI82" i="78"/>
  <c r="AA82" i="78"/>
  <c r="S82" i="78"/>
  <c r="K82" i="78"/>
  <c r="CP82" i="78"/>
  <c r="CH82" i="78"/>
  <c r="BZ82" i="78"/>
  <c r="BR82" i="78"/>
  <c r="BH82" i="78"/>
  <c r="AZ82" i="78"/>
  <c r="AR82" i="78"/>
  <c r="AH82" i="78"/>
  <c r="Z82" i="78"/>
  <c r="R82" i="78"/>
  <c r="J82" i="78"/>
  <c r="CO82" i="78"/>
  <c r="CG82" i="78"/>
  <c r="BY82" i="78"/>
  <c r="BO82" i="78"/>
  <c r="BG82" i="78"/>
  <c r="AY82" i="78"/>
  <c r="AQ82" i="78"/>
  <c r="AG82" i="78"/>
  <c r="Y82" i="78"/>
  <c r="Q82" i="78"/>
  <c r="I82" i="78"/>
  <c r="CN82" i="78"/>
  <c r="CF82" i="78"/>
  <c r="BX82" i="78"/>
  <c r="BN82" i="78"/>
  <c r="BF82" i="78"/>
  <c r="AX82" i="78"/>
  <c r="AP82" i="78"/>
  <c r="AF82" i="78"/>
  <c r="X82" i="78"/>
  <c r="P82" i="78"/>
  <c r="CL82" i="78"/>
  <c r="CD82" i="78"/>
  <c r="BV82" i="78"/>
  <c r="BL82" i="78"/>
  <c r="BD82" i="78"/>
  <c r="AV82" i="78"/>
  <c r="AN82" i="78"/>
  <c r="AD82" i="78"/>
  <c r="V82" i="78"/>
  <c r="W82" i="78" s="1"/>
  <c r="N82" i="78"/>
  <c r="CS82" i="78"/>
  <c r="CK82" i="78"/>
  <c r="CC82" i="78"/>
  <c r="BU82" i="78"/>
  <c r="BK82" i="78"/>
  <c r="BC82" i="78"/>
  <c r="AU82" i="78"/>
  <c r="AC82" i="78"/>
  <c r="U82" i="78"/>
  <c r="M82" i="78"/>
  <c r="BE82" i="78"/>
  <c r="CM82" i="78"/>
  <c r="I83" i="78"/>
  <c r="AQ83" i="78"/>
  <c r="BY83" i="78"/>
  <c r="AQ87" i="78"/>
  <c r="CJ87" i="78"/>
  <c r="L88" i="78"/>
  <c r="BJ90" i="78"/>
  <c r="L76" i="78"/>
  <c r="AB76" i="78"/>
  <c r="AT76" i="78"/>
  <c r="BJ76" i="78"/>
  <c r="CB76" i="78"/>
  <c r="CR76" i="78"/>
  <c r="K77" i="78"/>
  <c r="L83" i="78"/>
  <c r="AT83" i="78"/>
  <c r="CB83" i="78"/>
  <c r="AU87" i="78"/>
  <c r="CN87" i="78"/>
  <c r="AT110" i="78"/>
  <c r="AR110" i="78"/>
  <c r="BB110" i="78"/>
  <c r="AO110" i="78"/>
  <c r="AZ110" i="78"/>
  <c r="AN110" i="78"/>
  <c r="AX110" i="78"/>
  <c r="AV110" i="78"/>
  <c r="AR69" i="78"/>
  <c r="O70" i="78"/>
  <c r="W70" i="78"/>
  <c r="AE70" i="78"/>
  <c r="AO70" i="78"/>
  <c r="AW70" i="78"/>
  <c r="BE70" i="78"/>
  <c r="BM70" i="78"/>
  <c r="BW70" i="78"/>
  <c r="CE70" i="78"/>
  <c r="CM70" i="78"/>
  <c r="CR71" i="78"/>
  <c r="CJ71" i="78"/>
  <c r="CB71" i="78"/>
  <c r="BT71" i="78"/>
  <c r="BJ71" i="78"/>
  <c r="BB71" i="78"/>
  <c r="AT71" i="78"/>
  <c r="AJ71" i="78"/>
  <c r="AB71" i="78"/>
  <c r="T71" i="78"/>
  <c r="CP71" i="78"/>
  <c r="CH71" i="78"/>
  <c r="CO71" i="78"/>
  <c r="CG71" i="78"/>
  <c r="BY71" i="78"/>
  <c r="L71" i="78"/>
  <c r="U71" i="78"/>
  <c r="AD71" i="78"/>
  <c r="AO71" i="78"/>
  <c r="AX71" i="78"/>
  <c r="BG71" i="78"/>
  <c r="BR71" i="78"/>
  <c r="CC71" i="78"/>
  <c r="CN71" i="78"/>
  <c r="CQ74" i="78"/>
  <c r="CI74" i="78"/>
  <c r="CA74" i="78"/>
  <c r="BS74" i="78"/>
  <c r="BI74" i="78"/>
  <c r="BA74" i="78"/>
  <c r="AS74" i="78"/>
  <c r="AI74" i="78"/>
  <c r="AA74" i="78"/>
  <c r="S74" i="78"/>
  <c r="K74" i="78"/>
  <c r="CO74" i="78"/>
  <c r="CG74" i="78"/>
  <c r="BY74" i="78"/>
  <c r="BO74" i="78"/>
  <c r="BG74" i="78"/>
  <c r="AY74" i="78"/>
  <c r="AQ74" i="78"/>
  <c r="AG74" i="78"/>
  <c r="Y74" i="78"/>
  <c r="Q74" i="78"/>
  <c r="I74" i="78"/>
  <c r="CN74" i="78"/>
  <c r="CF74" i="78"/>
  <c r="BX74" i="78"/>
  <c r="BN74" i="78"/>
  <c r="BF74" i="78"/>
  <c r="AX74" i="78"/>
  <c r="AP74" i="78"/>
  <c r="AF74" i="78"/>
  <c r="X74" i="78"/>
  <c r="P74" i="78"/>
  <c r="CS74" i="78"/>
  <c r="CK74" i="78"/>
  <c r="CC74" i="78"/>
  <c r="BU74" i="78"/>
  <c r="BK74" i="78"/>
  <c r="BC74" i="78"/>
  <c r="AU74" i="78"/>
  <c r="AC74" i="78"/>
  <c r="U74" i="78"/>
  <c r="M74" i="78"/>
  <c r="O74" i="78"/>
  <c r="AE74" i="78"/>
  <c r="AW74" i="78"/>
  <c r="BM74" i="78"/>
  <c r="CE74" i="78"/>
  <c r="CN75" i="78"/>
  <c r="CF75" i="78"/>
  <c r="BX75" i="78"/>
  <c r="BN75" i="78"/>
  <c r="BF75" i="78"/>
  <c r="AX75" i="78"/>
  <c r="AP75" i="78"/>
  <c r="AF75" i="78"/>
  <c r="X75" i="78"/>
  <c r="P75" i="78"/>
  <c r="CL75" i="78"/>
  <c r="CD75" i="78"/>
  <c r="BV75" i="78"/>
  <c r="BL75" i="78"/>
  <c r="BD75" i="78"/>
  <c r="AV75" i="78"/>
  <c r="AN75" i="78"/>
  <c r="AD75" i="78"/>
  <c r="V75" i="78"/>
  <c r="N75" i="78"/>
  <c r="CS75" i="78"/>
  <c r="CK75" i="78"/>
  <c r="CC75" i="78"/>
  <c r="BU75" i="78"/>
  <c r="BK75" i="78"/>
  <c r="BC75" i="78"/>
  <c r="AU75" i="78"/>
  <c r="AC75" i="78"/>
  <c r="U75" i="78"/>
  <c r="M75" i="78"/>
  <c r="CP75" i="78"/>
  <c r="CH75" i="78"/>
  <c r="BZ75" i="78"/>
  <c r="BR75" i="78"/>
  <c r="BH75" i="78"/>
  <c r="AZ75" i="78"/>
  <c r="AR75" i="78"/>
  <c r="AH75" i="78"/>
  <c r="Z75" i="78"/>
  <c r="R75" i="78"/>
  <c r="J75" i="78"/>
  <c r="O75" i="78"/>
  <c r="AE75" i="78"/>
  <c r="AW75" i="78"/>
  <c r="BM75" i="78"/>
  <c r="CE75" i="78"/>
  <c r="N76" i="78"/>
  <c r="AD76" i="78"/>
  <c r="AV76" i="78"/>
  <c r="BL76" i="78"/>
  <c r="M77" i="78"/>
  <c r="Q83" i="78"/>
  <c r="AY83" i="78"/>
  <c r="J86" i="78"/>
  <c r="I87" i="78"/>
  <c r="BB87" i="78"/>
  <c r="O91" i="78"/>
  <c r="AZ98" i="78"/>
  <c r="AV98" i="78"/>
  <c r="AT98" i="78"/>
  <c r="AR98" i="78"/>
  <c r="CS76" i="78"/>
  <c r="CK76" i="78"/>
  <c r="CC76" i="78"/>
  <c r="BU76" i="78"/>
  <c r="BK76" i="78"/>
  <c r="BC76" i="78"/>
  <c r="AU76" i="78"/>
  <c r="AC76" i="78"/>
  <c r="U76" i="78"/>
  <c r="M76" i="78"/>
  <c r="CQ76" i="78"/>
  <c r="CI76" i="78"/>
  <c r="CA76" i="78"/>
  <c r="BS76" i="78"/>
  <c r="BI76" i="78"/>
  <c r="BA76" i="78"/>
  <c r="AS76" i="78"/>
  <c r="AI76" i="78"/>
  <c r="AA76" i="78"/>
  <c r="S76" i="78"/>
  <c r="K76" i="78"/>
  <c r="CP76" i="78"/>
  <c r="CH76" i="78"/>
  <c r="BZ76" i="78"/>
  <c r="BR76" i="78"/>
  <c r="BH76" i="78"/>
  <c r="AZ76" i="78"/>
  <c r="AR76" i="78"/>
  <c r="AH76" i="78"/>
  <c r="Z76" i="78"/>
  <c r="R76" i="78"/>
  <c r="J76" i="78"/>
  <c r="CM76" i="78"/>
  <c r="CE76" i="78"/>
  <c r="BW76" i="78"/>
  <c r="BM76" i="78"/>
  <c r="BE76" i="78"/>
  <c r="AW76" i="78"/>
  <c r="AO76" i="78"/>
  <c r="AE76" i="78"/>
  <c r="W76" i="78"/>
  <c r="O76" i="78"/>
  <c r="P76" i="78"/>
  <c r="AF76" i="78"/>
  <c r="AX76" i="78"/>
  <c r="BN76" i="78"/>
  <c r="CF76" i="78"/>
  <c r="N77" i="78"/>
  <c r="AO79" i="78"/>
  <c r="CL83" i="78"/>
  <c r="CD83" i="78"/>
  <c r="CP83" i="78"/>
  <c r="CH83" i="78"/>
  <c r="CR83" i="78"/>
  <c r="CG83" i="78"/>
  <c r="BX83" i="78"/>
  <c r="BN83" i="78"/>
  <c r="BF83" i="78"/>
  <c r="AX83" i="78"/>
  <c r="AP83" i="78"/>
  <c r="AF83" i="78"/>
  <c r="X83" i="78"/>
  <c r="P83" i="78"/>
  <c r="CQ83" i="78"/>
  <c r="CF83" i="78"/>
  <c r="BW83" i="78"/>
  <c r="BM83" i="78"/>
  <c r="BE83" i="78"/>
  <c r="AW83" i="78"/>
  <c r="AO83" i="78"/>
  <c r="AE83" i="78"/>
  <c r="W83" i="78"/>
  <c r="O83" i="78"/>
  <c r="CO83" i="78"/>
  <c r="CE83" i="78"/>
  <c r="BV83" i="78"/>
  <c r="BL83" i="78"/>
  <c r="BD83" i="78"/>
  <c r="AV83" i="78"/>
  <c r="AN83" i="78"/>
  <c r="AD83" i="78"/>
  <c r="N83" i="78"/>
  <c r="CN83" i="78"/>
  <c r="CC83" i="78"/>
  <c r="BU83" i="78"/>
  <c r="BK83" i="78"/>
  <c r="BC83" i="78"/>
  <c r="AU83" i="78"/>
  <c r="AC83" i="78"/>
  <c r="U83" i="78"/>
  <c r="V83" i="78" s="1"/>
  <c r="M83" i="78"/>
  <c r="CK83" i="78"/>
  <c r="CA83" i="78"/>
  <c r="BS83" i="78"/>
  <c r="BI83" i="78"/>
  <c r="BA83" i="78"/>
  <c r="AS83" i="78"/>
  <c r="AI83" i="78"/>
  <c r="AA83" i="78"/>
  <c r="S83" i="78"/>
  <c r="K83" i="78"/>
  <c r="CJ83" i="78"/>
  <c r="BZ83" i="78"/>
  <c r="BR83" i="78"/>
  <c r="BH83" i="78"/>
  <c r="AZ83" i="78"/>
  <c r="AR83" i="78"/>
  <c r="AH83" i="78"/>
  <c r="Z83" i="78"/>
  <c r="R83" i="78"/>
  <c r="J83" i="78"/>
  <c r="T83" i="78"/>
  <c r="BB83" i="78"/>
  <c r="CM83" i="78"/>
  <c r="M87" i="78"/>
  <c r="BF87" i="78"/>
  <c r="AE91" i="78"/>
  <c r="L61" i="78"/>
  <c r="T61" i="78"/>
  <c r="AB61" i="78"/>
  <c r="AJ61" i="78"/>
  <c r="AT61" i="78"/>
  <c r="BB61" i="78"/>
  <c r="BJ61" i="78"/>
  <c r="BT61" i="78"/>
  <c r="CB61" i="78"/>
  <c r="CJ61" i="78"/>
  <c r="P65" i="78"/>
  <c r="X65" i="78"/>
  <c r="AF65" i="78"/>
  <c r="AP65" i="78"/>
  <c r="AX65" i="78"/>
  <c r="BF65" i="78"/>
  <c r="BN65" i="78"/>
  <c r="BX65" i="78"/>
  <c r="CF65" i="78"/>
  <c r="L69" i="78"/>
  <c r="T69" i="78"/>
  <c r="AB69" i="78"/>
  <c r="AJ69" i="78"/>
  <c r="AT69" i="78"/>
  <c r="BB69" i="78"/>
  <c r="BJ69" i="78"/>
  <c r="BT69" i="78"/>
  <c r="CB69" i="78"/>
  <c r="CJ69" i="78"/>
  <c r="I70" i="78"/>
  <c r="Q70" i="78"/>
  <c r="Y70" i="78"/>
  <c r="AG70" i="78"/>
  <c r="AQ70" i="78"/>
  <c r="AY70" i="78"/>
  <c r="BG70" i="78"/>
  <c r="BO70" i="78"/>
  <c r="BY70" i="78"/>
  <c r="CG70" i="78"/>
  <c r="N71" i="78"/>
  <c r="W71" i="78"/>
  <c r="AF71" i="78"/>
  <c r="AQ71" i="78"/>
  <c r="AZ71" i="78"/>
  <c r="BI71" i="78"/>
  <c r="BU71" i="78"/>
  <c r="CE71" i="78"/>
  <c r="CS71" i="78"/>
  <c r="T74" i="78"/>
  <c r="AJ74" i="78"/>
  <c r="BB74" i="78"/>
  <c r="BT74" i="78"/>
  <c r="CJ74" i="78"/>
  <c r="S75" i="78"/>
  <c r="AI75" i="78"/>
  <c r="BA75" i="78"/>
  <c r="BS75" i="78"/>
  <c r="CI75" i="78"/>
  <c r="Q76" i="78"/>
  <c r="AG76" i="78"/>
  <c r="AY76" i="78"/>
  <c r="BO76" i="78"/>
  <c r="CG76" i="78"/>
  <c r="Q77" i="78"/>
  <c r="CM78" i="78"/>
  <c r="BV78" i="78"/>
  <c r="CL78" i="78"/>
  <c r="AO82" i="78"/>
  <c r="BW82" i="78"/>
  <c r="Y83" i="78"/>
  <c r="BG83" i="78"/>
  <c r="CS83" i="78"/>
  <c r="AN85" i="78"/>
  <c r="T86" i="78"/>
  <c r="T87" i="78"/>
  <c r="AS79" i="78"/>
  <c r="AZ79" i="78"/>
  <c r="AR79" i="78"/>
  <c r="AY79" i="78"/>
  <c r="AQ79" i="78"/>
  <c r="AV79" i="78"/>
  <c r="AN79" i="78"/>
  <c r="AU79" i="78"/>
  <c r="AQ81" i="78"/>
  <c r="AP81" i="78"/>
  <c r="CP87" i="78"/>
  <c r="CH87" i="78"/>
  <c r="BZ87" i="78"/>
  <c r="BR87" i="78"/>
  <c r="BH87" i="78"/>
  <c r="AZ87" i="78"/>
  <c r="AR87" i="78"/>
  <c r="AH87" i="78"/>
  <c r="Z87" i="78"/>
  <c r="R87" i="78"/>
  <c r="J87" i="78"/>
  <c r="CL87" i="78"/>
  <c r="CD87" i="78"/>
  <c r="BV87" i="78"/>
  <c r="BL87" i="78"/>
  <c r="BD87" i="78"/>
  <c r="AV87" i="78"/>
  <c r="AN87" i="78"/>
  <c r="V87" i="78"/>
  <c r="N87" i="78"/>
  <c r="CS87" i="78"/>
  <c r="CI87" i="78"/>
  <c r="BX87" i="78"/>
  <c r="BK87" i="78"/>
  <c r="BA87" i="78"/>
  <c r="AP87" i="78"/>
  <c r="AC87" i="78"/>
  <c r="AD87" i="78" s="1"/>
  <c r="S87" i="78"/>
  <c r="CR87" i="78"/>
  <c r="CG87" i="78"/>
  <c r="BW87" i="78"/>
  <c r="BJ87" i="78"/>
  <c r="AY87" i="78"/>
  <c r="AO87" i="78"/>
  <c r="AB87" i="78"/>
  <c r="Q87" i="78"/>
  <c r="CQ87" i="78"/>
  <c r="CF87" i="78"/>
  <c r="BU87" i="78"/>
  <c r="BI87" i="78"/>
  <c r="AX87" i="78"/>
  <c r="AA87" i="78"/>
  <c r="P87" i="78"/>
  <c r="CO87" i="78"/>
  <c r="CE87" i="78"/>
  <c r="BT87" i="78"/>
  <c r="BG87" i="78"/>
  <c r="AW87" i="78"/>
  <c r="AJ87" i="78"/>
  <c r="Y87" i="78"/>
  <c r="O87" i="78"/>
  <c r="CM87" i="78"/>
  <c r="CB87" i="78"/>
  <c r="BO87" i="78"/>
  <c r="BE87" i="78"/>
  <c r="AT87" i="78"/>
  <c r="AG87" i="78"/>
  <c r="W87" i="78"/>
  <c r="L87" i="78"/>
  <c r="CK87" i="78"/>
  <c r="CA87" i="78"/>
  <c r="BN87" i="78"/>
  <c r="BC87" i="78"/>
  <c r="AS87" i="78"/>
  <c r="AF87" i="78"/>
  <c r="U87" i="78"/>
  <c r="K87" i="78"/>
  <c r="X87" i="78"/>
  <c r="BS87" i="78"/>
  <c r="T88" i="78"/>
  <c r="U88" i="78" s="1"/>
  <c r="I88" i="78"/>
  <c r="N88" i="78"/>
  <c r="BH90" i="78"/>
  <c r="AW90" i="78"/>
  <c r="BB90" i="78"/>
  <c r="AR90" i="78"/>
  <c r="AS90" i="78"/>
  <c r="CN91" i="78"/>
  <c r="CF91" i="78"/>
  <c r="BX91" i="78"/>
  <c r="BN91" i="78"/>
  <c r="BF91" i="78"/>
  <c r="AX91" i="78"/>
  <c r="AP91" i="78"/>
  <c r="AF91" i="78"/>
  <c r="X91" i="78"/>
  <c r="Y91" i="78" s="1"/>
  <c r="P91" i="78"/>
  <c r="CL91" i="78"/>
  <c r="CD91" i="78"/>
  <c r="BV91" i="78"/>
  <c r="BL91" i="78"/>
  <c r="BD91" i="78"/>
  <c r="AV91" i="78"/>
  <c r="AN91" i="78"/>
  <c r="AD91" i="78"/>
  <c r="V91" i="78"/>
  <c r="N91" i="78"/>
  <c r="CS91" i="78"/>
  <c r="CK91" i="78"/>
  <c r="CC91" i="78"/>
  <c r="BU91" i="78"/>
  <c r="BK91" i="78"/>
  <c r="BC91" i="78"/>
  <c r="AU91" i="78"/>
  <c r="AC91" i="78"/>
  <c r="U91" i="78"/>
  <c r="M91" i="78"/>
  <c r="CP91" i="78"/>
  <c r="CH91" i="78"/>
  <c r="BZ91" i="78"/>
  <c r="BR91" i="78"/>
  <c r="BH91" i="78"/>
  <c r="AZ91" i="78"/>
  <c r="AR91" i="78"/>
  <c r="AH91" i="78"/>
  <c r="Z91" i="78"/>
  <c r="R91" i="78"/>
  <c r="J91" i="78"/>
  <c r="CR91" i="78"/>
  <c r="CB91" i="78"/>
  <c r="BJ91" i="78"/>
  <c r="AT91" i="78"/>
  <c r="AB91" i="78"/>
  <c r="L91" i="78"/>
  <c r="CQ91" i="78"/>
  <c r="CA91" i="78"/>
  <c r="BI91" i="78"/>
  <c r="AS91" i="78"/>
  <c r="AA91" i="78"/>
  <c r="K91" i="78"/>
  <c r="CO91" i="78"/>
  <c r="BY91" i="78"/>
  <c r="BG91" i="78"/>
  <c r="AQ91" i="78"/>
  <c r="I91" i="78"/>
  <c r="CM91" i="78"/>
  <c r="BW91" i="78"/>
  <c r="BE91" i="78"/>
  <c r="AO91" i="78"/>
  <c r="W91" i="78"/>
  <c r="CJ91" i="78"/>
  <c r="BT91" i="78"/>
  <c r="BB91" i="78"/>
  <c r="AJ91" i="78"/>
  <c r="T91" i="78"/>
  <c r="CI91" i="78"/>
  <c r="BS91" i="78"/>
  <c r="BA91" i="78"/>
  <c r="AI91" i="78"/>
  <c r="S91" i="78"/>
  <c r="CG91" i="78"/>
  <c r="BO91" i="78"/>
  <c r="AY91" i="78"/>
  <c r="AG91" i="78"/>
  <c r="Q91" i="78"/>
  <c r="BM91" i="78"/>
  <c r="L77" i="78"/>
  <c r="T77" i="78"/>
  <c r="AB77" i="78"/>
  <c r="AJ77" i="78"/>
  <c r="AT77" i="78"/>
  <c r="BB77" i="78"/>
  <c r="BJ77" i="78"/>
  <c r="BT77" i="78"/>
  <c r="CB77" i="78"/>
  <c r="CJ77" i="78"/>
  <c r="CR77" i="78"/>
  <c r="N79" i="78"/>
  <c r="K80" i="78"/>
  <c r="S80" i="78"/>
  <c r="AA80" i="78"/>
  <c r="AI80" i="78"/>
  <c r="AS80" i="78"/>
  <c r="BA80" i="78"/>
  <c r="BI80" i="78"/>
  <c r="BS80" i="78"/>
  <c r="CA80" i="78"/>
  <c r="CI80" i="78"/>
  <c r="CQ80" i="78"/>
  <c r="CF81" i="78"/>
  <c r="CN81" i="78"/>
  <c r="L84" i="78"/>
  <c r="V84" i="78"/>
  <c r="AG84" i="78"/>
  <c r="AT84" i="78"/>
  <c r="BD84" i="78"/>
  <c r="BO84" i="78"/>
  <c r="CB84" i="78"/>
  <c r="N85" i="78"/>
  <c r="R86" i="78"/>
  <c r="AB86" i="78"/>
  <c r="AO86" i="78"/>
  <c r="AZ86" i="78"/>
  <c r="BJ86" i="78"/>
  <c r="BW86" i="78"/>
  <c r="CH86" i="78"/>
  <c r="CR86" i="78"/>
  <c r="CM88" i="78"/>
  <c r="CE88" i="78"/>
  <c r="BW88" i="78"/>
  <c r="BM88" i="78"/>
  <c r="BE88" i="78"/>
  <c r="AW88" i="78"/>
  <c r="AO88" i="78"/>
  <c r="AE88" i="78"/>
  <c r="W88" i="78"/>
  <c r="O88" i="78"/>
  <c r="CQ88" i="78"/>
  <c r="CI88" i="78"/>
  <c r="CA88" i="78"/>
  <c r="BS88" i="78"/>
  <c r="BI88" i="78"/>
  <c r="BA88" i="78"/>
  <c r="AS88" i="78"/>
  <c r="AI88" i="78"/>
  <c r="AA88" i="78"/>
  <c r="S88" i="78"/>
  <c r="K88" i="78"/>
  <c r="M88" i="78"/>
  <c r="X88" i="78"/>
  <c r="AH88" i="78"/>
  <c r="AU88" i="78"/>
  <c r="BF88" i="78"/>
  <c r="BR88" i="78"/>
  <c r="CC88" i="78"/>
  <c r="CN88" i="78"/>
  <c r="O89" i="78"/>
  <c r="AW89" i="78"/>
  <c r="AP90" i="78"/>
  <c r="BA90" i="78"/>
  <c r="BL90" i="78"/>
  <c r="BX90" i="78"/>
  <c r="CJ90" i="78"/>
  <c r="CS92" i="78"/>
  <c r="CK92" i="78"/>
  <c r="CC92" i="78"/>
  <c r="BU92" i="78"/>
  <c r="BK92" i="78"/>
  <c r="BC92" i="78"/>
  <c r="AU92" i="78"/>
  <c r="AC92" i="78"/>
  <c r="U92" i="78"/>
  <c r="M92" i="78"/>
  <c r="CQ92" i="78"/>
  <c r="CI92" i="78"/>
  <c r="CA92" i="78"/>
  <c r="BS92" i="78"/>
  <c r="BI92" i="78"/>
  <c r="BA92" i="78"/>
  <c r="AS92" i="78"/>
  <c r="AI92" i="78"/>
  <c r="AA92" i="78"/>
  <c r="S92" i="78"/>
  <c r="K92" i="78"/>
  <c r="CP92" i="78"/>
  <c r="CH92" i="78"/>
  <c r="BZ92" i="78"/>
  <c r="BR92" i="78"/>
  <c r="BH92" i="78"/>
  <c r="AZ92" i="78"/>
  <c r="AR92" i="78"/>
  <c r="AH92" i="78"/>
  <c r="Z92" i="78"/>
  <c r="R92" i="78"/>
  <c r="J92" i="78"/>
  <c r="CM92" i="78"/>
  <c r="CE92" i="78"/>
  <c r="BW92" i="78"/>
  <c r="BM92" i="78"/>
  <c r="BE92" i="78"/>
  <c r="AW92" i="78"/>
  <c r="AO92" i="78"/>
  <c r="AE92" i="78"/>
  <c r="O92" i="78"/>
  <c r="P92" i="78"/>
  <c r="AF92" i="78"/>
  <c r="AX92" i="78"/>
  <c r="BN92" i="78"/>
  <c r="CF92" i="78"/>
  <c r="N93" i="78"/>
  <c r="S94" i="78"/>
  <c r="BS94" i="78"/>
  <c r="BU95" i="78"/>
  <c r="BT96" i="78"/>
  <c r="AR97" i="78"/>
  <c r="W98" i="78"/>
  <c r="AO98" i="78"/>
  <c r="BE98" i="78"/>
  <c r="BW98" i="78"/>
  <c r="CM98" i="78"/>
  <c r="BE99" i="78"/>
  <c r="BW99" i="78"/>
  <c r="CM99" i="78"/>
  <c r="Y100" i="78"/>
  <c r="AV100" i="78"/>
  <c r="BT100" i="78"/>
  <c r="CO100" i="78"/>
  <c r="I101" i="78"/>
  <c r="AW105" i="78"/>
  <c r="AV105" i="78"/>
  <c r="AU105" i="78"/>
  <c r="AS105" i="78"/>
  <c r="AR105" i="78"/>
  <c r="AQ105" i="78"/>
  <c r="AZ105" i="78"/>
  <c r="AO105" i="78"/>
  <c r="CE115" i="78"/>
  <c r="BW115" i="78"/>
  <c r="CD115" i="78"/>
  <c r="BV115" i="78"/>
  <c r="CC115" i="78"/>
  <c r="BU115" i="78"/>
  <c r="CH115" i="78"/>
  <c r="BZ115" i="78"/>
  <c r="BR115" i="78"/>
  <c r="BS115" i="78"/>
  <c r="CG115" i="78"/>
  <c r="CF115" i="78"/>
  <c r="CA115" i="78"/>
  <c r="BY115" i="78"/>
  <c r="L80" i="78"/>
  <c r="M80" i="78" s="1"/>
  <c r="T80" i="78"/>
  <c r="AB80" i="78"/>
  <c r="AJ80" i="78"/>
  <c r="AT80" i="78"/>
  <c r="BB80" i="78"/>
  <c r="BJ80" i="78"/>
  <c r="BT80" i="78"/>
  <c r="CB80" i="78"/>
  <c r="CJ80" i="78"/>
  <c r="CR80" i="78"/>
  <c r="CQ84" i="78"/>
  <c r="CI84" i="78"/>
  <c r="CA84" i="78"/>
  <c r="BS84" i="78"/>
  <c r="BI84" i="78"/>
  <c r="BA84" i="78"/>
  <c r="AS84" i="78"/>
  <c r="AI84" i="78"/>
  <c r="AA84" i="78"/>
  <c r="S84" i="78"/>
  <c r="K84" i="78"/>
  <c r="CM84" i="78"/>
  <c r="CE84" i="78"/>
  <c r="BW84" i="78"/>
  <c r="BM84" i="78"/>
  <c r="BE84" i="78"/>
  <c r="AW84" i="78"/>
  <c r="AO84" i="78"/>
  <c r="W84" i="78"/>
  <c r="O84" i="78"/>
  <c r="M84" i="78"/>
  <c r="X84" i="78"/>
  <c r="AH84" i="78"/>
  <c r="AU84" i="78"/>
  <c r="BF84" i="78"/>
  <c r="BR84" i="78"/>
  <c r="CC84" i="78"/>
  <c r="CN84" i="78"/>
  <c r="O85" i="78"/>
  <c r="BA86" i="78"/>
  <c r="BL86" i="78"/>
  <c r="BX86" i="78"/>
  <c r="CI86" i="78"/>
  <c r="AN89" i="78"/>
  <c r="AY89" i="78"/>
  <c r="Q92" i="78"/>
  <c r="BV94" i="78"/>
  <c r="AO95" i="78"/>
  <c r="BW95" i="78"/>
  <c r="BU96" i="78"/>
  <c r="AB100" i="78"/>
  <c r="AY100" i="78"/>
  <c r="BV100" i="78"/>
  <c r="CR100" i="78"/>
  <c r="CE102" i="78"/>
  <c r="BW102" i="78"/>
  <c r="CD102" i="78"/>
  <c r="BV102" i="78"/>
  <c r="CA102" i="78"/>
  <c r="BS102" i="78"/>
  <c r="CH102" i="78"/>
  <c r="BZ102" i="78"/>
  <c r="BR102" i="78"/>
  <c r="BX118" i="78"/>
  <c r="CA118" i="78"/>
  <c r="BW118" i="78"/>
  <c r="T92" i="78"/>
  <c r="R93" i="78"/>
  <c r="J93" i="78"/>
  <c r="O93" i="78"/>
  <c r="S93" i="78"/>
  <c r="BX94" i="78"/>
  <c r="BX95" i="78"/>
  <c r="BX96" i="78"/>
  <c r="BD97" i="78"/>
  <c r="AV97" i="78"/>
  <c r="AN97" i="78"/>
  <c r="BA97" i="78"/>
  <c r="AS97" i="78"/>
  <c r="AW97" i="78"/>
  <c r="I100" i="78"/>
  <c r="AD100" i="78"/>
  <c r="BB100" i="78"/>
  <c r="BY100" i="78"/>
  <c r="N101" i="78"/>
  <c r="AY111" i="78"/>
  <c r="AU111" i="78"/>
  <c r="AT111" i="78"/>
  <c r="AQ111" i="78"/>
  <c r="K73" i="78"/>
  <c r="S73" i="78"/>
  <c r="T73" i="78" s="1"/>
  <c r="AA73" i="78"/>
  <c r="AI73" i="78"/>
  <c r="AS73" i="78"/>
  <c r="BA73" i="78"/>
  <c r="BI73" i="78"/>
  <c r="BS73" i="78"/>
  <c r="CA73" i="78"/>
  <c r="CI73" i="78"/>
  <c r="CQ73" i="78"/>
  <c r="O77" i="78"/>
  <c r="W77" i="78"/>
  <c r="X77" i="78" s="1"/>
  <c r="AE77" i="78"/>
  <c r="AO77" i="78"/>
  <c r="AW77" i="78"/>
  <c r="BE77" i="78"/>
  <c r="BM77" i="78"/>
  <c r="BW77" i="78"/>
  <c r="CE77" i="78"/>
  <c r="CM77" i="78"/>
  <c r="L78" i="78"/>
  <c r="T78" i="78"/>
  <c r="AB78" i="78"/>
  <c r="AJ78" i="78"/>
  <c r="AT78" i="78"/>
  <c r="BB78" i="78"/>
  <c r="BJ78" i="78"/>
  <c r="BT78" i="78"/>
  <c r="CB78" i="78"/>
  <c r="CJ78" i="78"/>
  <c r="CR78" i="78"/>
  <c r="I79" i="78"/>
  <c r="Q79" i="78"/>
  <c r="N80" i="78"/>
  <c r="V80" i="78"/>
  <c r="AD80" i="78"/>
  <c r="AN80" i="78"/>
  <c r="AV80" i="78"/>
  <c r="BD80" i="78"/>
  <c r="BL80" i="78"/>
  <c r="BV80" i="78"/>
  <c r="CD80" i="78"/>
  <c r="CL80" i="78"/>
  <c r="S81" i="78"/>
  <c r="AA81" i="78"/>
  <c r="AI81" i="78"/>
  <c r="AS81" i="78"/>
  <c r="BA81" i="78"/>
  <c r="BI81" i="78"/>
  <c r="BS81" i="78"/>
  <c r="CA81" i="78"/>
  <c r="CI81" i="78"/>
  <c r="CQ81" i="78"/>
  <c r="P84" i="78"/>
  <c r="Z84" i="78"/>
  <c r="AX84" i="78"/>
  <c r="BH84" i="78"/>
  <c r="BU84" i="78"/>
  <c r="CF84" i="78"/>
  <c r="CP84" i="78"/>
  <c r="R85" i="78"/>
  <c r="K86" i="78"/>
  <c r="V86" i="78"/>
  <c r="AF86" i="78"/>
  <c r="AS86" i="78"/>
  <c r="BD86" i="78"/>
  <c r="BN86" i="78"/>
  <c r="CA86" i="78"/>
  <c r="CL86" i="78"/>
  <c r="Q88" i="78"/>
  <c r="AB88" i="78"/>
  <c r="AN88" i="78"/>
  <c r="AY88" i="78"/>
  <c r="BJ88" i="78"/>
  <c r="BV88" i="78"/>
  <c r="CG88" i="78"/>
  <c r="CR88" i="78"/>
  <c r="I89" i="78"/>
  <c r="S89" i="78"/>
  <c r="AQ89" i="78"/>
  <c r="BA89" i="78"/>
  <c r="L90" i="78"/>
  <c r="W90" i="78"/>
  <c r="AH90" i="78"/>
  <c r="AT90" i="78"/>
  <c r="BE90" i="78"/>
  <c r="BR90" i="78"/>
  <c r="CB90" i="78"/>
  <c r="V92" i="78"/>
  <c r="W92" i="78" s="1"/>
  <c r="AN92" i="78"/>
  <c r="BD92" i="78"/>
  <c r="BV92" i="78"/>
  <c r="CL92" i="78"/>
  <c r="U93" i="78"/>
  <c r="BZ94" i="78"/>
  <c r="AS95" i="78"/>
  <c r="CA95" i="78"/>
  <c r="BZ96" i="78"/>
  <c r="AY97" i="78"/>
  <c r="L99" i="78"/>
  <c r="AB99" i="78"/>
  <c r="AT99" i="78"/>
  <c r="BJ99" i="78"/>
  <c r="CB99" i="78"/>
  <c r="L100" i="78"/>
  <c r="AG100" i="78"/>
  <c r="BD100" i="78"/>
  <c r="CB100" i="78"/>
  <c r="Q101" i="78"/>
  <c r="BX102" i="78"/>
  <c r="AY105" i="78"/>
  <c r="Y112" i="78"/>
  <c r="I112" i="78"/>
  <c r="R116" i="78"/>
  <c r="J116" i="78"/>
  <c r="V116" i="78"/>
  <c r="W116" i="78" s="1"/>
  <c r="U116" i="78"/>
  <c r="P116" i="78"/>
  <c r="N116" i="78"/>
  <c r="M116" i="78"/>
  <c r="L73" i="78"/>
  <c r="AB73" i="78"/>
  <c r="AJ73" i="78"/>
  <c r="AT73" i="78"/>
  <c r="BB73" i="78"/>
  <c r="BJ73" i="78"/>
  <c r="BT73" i="78"/>
  <c r="CB73" i="78"/>
  <c r="CJ73" i="78"/>
  <c r="CR73" i="78"/>
  <c r="P77" i="78"/>
  <c r="AF77" i="78"/>
  <c r="AP77" i="78"/>
  <c r="AX77" i="78"/>
  <c r="BF77" i="78"/>
  <c r="BN77" i="78"/>
  <c r="BX77" i="78"/>
  <c r="CF77" i="78"/>
  <c r="CN77" i="78"/>
  <c r="M78" i="78"/>
  <c r="U78" i="78"/>
  <c r="AC78" i="78"/>
  <c r="AD78" i="78" s="1"/>
  <c r="AU78" i="78"/>
  <c r="BC78" i="78"/>
  <c r="BK78" i="78"/>
  <c r="BU78" i="78"/>
  <c r="CC78" i="78"/>
  <c r="CK78" i="78"/>
  <c r="CS78" i="78"/>
  <c r="J79" i="78"/>
  <c r="O80" i="78"/>
  <c r="W80" i="78"/>
  <c r="AE80" i="78"/>
  <c r="AO80" i="78"/>
  <c r="AW80" i="78"/>
  <c r="BE80" i="78"/>
  <c r="BM80" i="78"/>
  <c r="BW80" i="78"/>
  <c r="CE80" i="78"/>
  <c r="CM80" i="78"/>
  <c r="L81" i="78"/>
  <c r="M81" i="78" s="1"/>
  <c r="T81" i="78"/>
  <c r="AB81" i="78"/>
  <c r="AJ81" i="78"/>
  <c r="AT81" i="78"/>
  <c r="BB81" i="78"/>
  <c r="BJ81" i="78"/>
  <c r="BT81" i="78"/>
  <c r="CB81" i="78"/>
  <c r="CJ81" i="78"/>
  <c r="CR81" i="78"/>
  <c r="Q84" i="78"/>
  <c r="AB84" i="78"/>
  <c r="AN84" i="78"/>
  <c r="AY84" i="78"/>
  <c r="BJ84" i="78"/>
  <c r="BV84" i="78"/>
  <c r="CG84" i="78"/>
  <c r="CR84" i="78"/>
  <c r="I85" i="78"/>
  <c r="S85" i="78"/>
  <c r="L86" i="78"/>
  <c r="W86" i="78"/>
  <c r="AH86" i="78"/>
  <c r="AT86" i="78"/>
  <c r="BE86" i="78"/>
  <c r="BR86" i="78"/>
  <c r="CB86" i="78"/>
  <c r="R88" i="78"/>
  <c r="AC88" i="78"/>
  <c r="AP88" i="78"/>
  <c r="AZ88" i="78"/>
  <c r="BK88" i="78"/>
  <c r="BX88" i="78"/>
  <c r="CH88" i="78"/>
  <c r="CS88" i="78"/>
  <c r="J89" i="78"/>
  <c r="U89" i="78"/>
  <c r="AR89" i="78"/>
  <c r="BC89" i="78"/>
  <c r="CO90" i="78"/>
  <c r="CG90" i="78"/>
  <c r="BY90" i="78"/>
  <c r="BO90" i="78"/>
  <c r="BG90" i="78"/>
  <c r="AY90" i="78"/>
  <c r="AQ90" i="78"/>
  <c r="AG90" i="78"/>
  <c r="Y90" i="78"/>
  <c r="Q90" i="78"/>
  <c r="I90" i="78"/>
  <c r="CN90" i="78"/>
  <c r="CF90" i="78"/>
  <c r="CS90" i="78"/>
  <c r="CK90" i="78"/>
  <c r="CC90" i="78"/>
  <c r="BU90" i="78"/>
  <c r="BK90" i="78"/>
  <c r="BC90" i="78"/>
  <c r="AU90" i="78"/>
  <c r="AC90" i="78"/>
  <c r="U90" i="78"/>
  <c r="M90" i="78"/>
  <c r="N90" i="78"/>
  <c r="X90" i="78"/>
  <c r="AI90" i="78"/>
  <c r="AV90" i="78"/>
  <c r="BF90" i="78"/>
  <c r="BS90" i="78"/>
  <c r="CD90" i="78"/>
  <c r="CQ90" i="78"/>
  <c r="X92" i="78"/>
  <c r="AP92" i="78"/>
  <c r="BF92" i="78"/>
  <c r="BX92" i="78"/>
  <c r="CN92" i="78"/>
  <c r="V93" i="78"/>
  <c r="W93" i="78" s="1"/>
  <c r="K94" i="78"/>
  <c r="CA94" i="78"/>
  <c r="AU95" i="78"/>
  <c r="CC95" i="78"/>
  <c r="CB96" i="78"/>
  <c r="AZ97" i="78"/>
  <c r="CQ98" i="78"/>
  <c r="CI98" i="78"/>
  <c r="CA98" i="78"/>
  <c r="BS98" i="78"/>
  <c r="BI98" i="78"/>
  <c r="BA98" i="78"/>
  <c r="AS98" i="78"/>
  <c r="AI98" i="78"/>
  <c r="AA98" i="78"/>
  <c r="S98" i="78"/>
  <c r="K98" i="78"/>
  <c r="CO98" i="78"/>
  <c r="CG98" i="78"/>
  <c r="BY98" i="78"/>
  <c r="BO98" i="78"/>
  <c r="BG98" i="78"/>
  <c r="AY98" i="78"/>
  <c r="AQ98" i="78"/>
  <c r="AG98" i="78"/>
  <c r="Y98" i="78"/>
  <c r="Q98" i="78"/>
  <c r="I98" i="78"/>
  <c r="CN98" i="78"/>
  <c r="CF98" i="78"/>
  <c r="BX98" i="78"/>
  <c r="BN98" i="78"/>
  <c r="BF98" i="78"/>
  <c r="AX98" i="78"/>
  <c r="AP98" i="78"/>
  <c r="AF98" i="78"/>
  <c r="X98" i="78"/>
  <c r="P98" i="78"/>
  <c r="CS98" i="78"/>
  <c r="CK98" i="78"/>
  <c r="CC98" i="78"/>
  <c r="BU98" i="78"/>
  <c r="BK98" i="78"/>
  <c r="BC98" i="78"/>
  <c r="AU98" i="78"/>
  <c r="AC98" i="78"/>
  <c r="U98" i="78"/>
  <c r="M98" i="78"/>
  <c r="O98" i="78"/>
  <c r="AE98" i="78"/>
  <c r="AW98" i="78"/>
  <c r="BM98" i="78"/>
  <c r="CE98" i="78"/>
  <c r="CN99" i="78"/>
  <c r="CF99" i="78"/>
  <c r="BX99" i="78"/>
  <c r="BN99" i="78"/>
  <c r="BF99" i="78"/>
  <c r="AX99" i="78"/>
  <c r="AP99" i="78"/>
  <c r="AF99" i="78"/>
  <c r="X99" i="78"/>
  <c r="Y99" i="78" s="1"/>
  <c r="P99" i="78"/>
  <c r="CL99" i="78"/>
  <c r="CD99" i="78"/>
  <c r="BV99" i="78"/>
  <c r="BL99" i="78"/>
  <c r="BD99" i="78"/>
  <c r="AV99" i="78"/>
  <c r="AN99" i="78"/>
  <c r="AD99" i="78"/>
  <c r="V99" i="78"/>
  <c r="N99" i="78"/>
  <c r="CS99" i="78"/>
  <c r="CK99" i="78"/>
  <c r="CC99" i="78"/>
  <c r="BU99" i="78"/>
  <c r="BK99" i="78"/>
  <c r="BC99" i="78"/>
  <c r="AU99" i="78"/>
  <c r="AC99" i="78"/>
  <c r="U99" i="78"/>
  <c r="M99" i="78"/>
  <c r="CP99" i="78"/>
  <c r="CH99" i="78"/>
  <c r="BZ99" i="78"/>
  <c r="BR99" i="78"/>
  <c r="BH99" i="78"/>
  <c r="AZ99" i="78"/>
  <c r="AR99" i="78"/>
  <c r="AH99" i="78"/>
  <c r="Z99" i="78"/>
  <c r="R99" i="78"/>
  <c r="J99" i="78"/>
  <c r="O99" i="78"/>
  <c r="AE99" i="78"/>
  <c r="AW99" i="78"/>
  <c r="BM99" i="78"/>
  <c r="CE99" i="78"/>
  <c r="N100" i="78"/>
  <c r="AJ100" i="78"/>
  <c r="BG100" i="78"/>
  <c r="CF102" i="78"/>
  <c r="P80" i="78"/>
  <c r="X80" i="78"/>
  <c r="AF80" i="78"/>
  <c r="AP80" i="78"/>
  <c r="AX80" i="78"/>
  <c r="BF80" i="78"/>
  <c r="BN80" i="78"/>
  <c r="BX80" i="78"/>
  <c r="CF80" i="78"/>
  <c r="CN80" i="78"/>
  <c r="R84" i="78"/>
  <c r="AC84" i="78"/>
  <c r="AP84" i="78"/>
  <c r="AZ84" i="78"/>
  <c r="BK84" i="78"/>
  <c r="BX84" i="78"/>
  <c r="CH84" i="78"/>
  <c r="CS84" i="78"/>
  <c r="J85" i="78"/>
  <c r="U85" i="78"/>
  <c r="CS86" i="78"/>
  <c r="CK86" i="78"/>
  <c r="CC86" i="78"/>
  <c r="BU86" i="78"/>
  <c r="BK86" i="78"/>
  <c r="BC86" i="78"/>
  <c r="AU86" i="78"/>
  <c r="AC86" i="78"/>
  <c r="U86" i="78"/>
  <c r="M86" i="78"/>
  <c r="CO86" i="78"/>
  <c r="CG86" i="78"/>
  <c r="BY86" i="78"/>
  <c r="BO86" i="78"/>
  <c r="BG86" i="78"/>
  <c r="AY86" i="78"/>
  <c r="AQ86" i="78"/>
  <c r="AG86" i="78"/>
  <c r="Q86" i="78"/>
  <c r="I86" i="78"/>
  <c r="N86" i="78"/>
  <c r="X86" i="78"/>
  <c r="Y86" i="78" s="1"/>
  <c r="AI86" i="78"/>
  <c r="AV86" i="78"/>
  <c r="BF86" i="78"/>
  <c r="BS86" i="78"/>
  <c r="CD86" i="78"/>
  <c r="CN86" i="78"/>
  <c r="AS89" i="78"/>
  <c r="BD89" i="78"/>
  <c r="I93" i="78"/>
  <c r="CD94" i="78"/>
  <c r="AW95" i="78"/>
  <c r="CE95" i="78"/>
  <c r="BC97" i="78"/>
  <c r="CS100" i="78"/>
  <c r="CK100" i="78"/>
  <c r="CC100" i="78"/>
  <c r="BU100" i="78"/>
  <c r="BK100" i="78"/>
  <c r="BC100" i="78"/>
  <c r="AU100" i="78"/>
  <c r="AC100" i="78"/>
  <c r="M100" i="78"/>
  <c r="CQ100" i="78"/>
  <c r="CI100" i="78"/>
  <c r="CA100" i="78"/>
  <c r="BS100" i="78"/>
  <c r="BI100" i="78"/>
  <c r="BA100" i="78"/>
  <c r="AS100" i="78"/>
  <c r="AI100" i="78"/>
  <c r="AA100" i="78"/>
  <c r="S100" i="78"/>
  <c r="K100" i="78"/>
  <c r="CP100" i="78"/>
  <c r="CH100" i="78"/>
  <c r="BZ100" i="78"/>
  <c r="BR100" i="78"/>
  <c r="BH100" i="78"/>
  <c r="AZ100" i="78"/>
  <c r="AR100" i="78"/>
  <c r="AH100" i="78"/>
  <c r="Z100" i="78"/>
  <c r="R100" i="78"/>
  <c r="J100" i="78"/>
  <c r="CN100" i="78"/>
  <c r="CF100" i="78"/>
  <c r="BX100" i="78"/>
  <c r="BN100" i="78"/>
  <c r="BF100" i="78"/>
  <c r="AX100" i="78"/>
  <c r="AP100" i="78"/>
  <c r="AF100" i="78"/>
  <c r="X100" i="78"/>
  <c r="P100" i="78"/>
  <c r="CM100" i="78"/>
  <c r="CE100" i="78"/>
  <c r="BW100" i="78"/>
  <c r="BM100" i="78"/>
  <c r="BE100" i="78"/>
  <c r="AW100" i="78"/>
  <c r="AO100" i="78"/>
  <c r="AE100" i="78"/>
  <c r="W100" i="78"/>
  <c r="O100" i="78"/>
  <c r="Q100" i="78"/>
  <c r="AN100" i="78"/>
  <c r="BJ100" i="78"/>
  <c r="CG100" i="78"/>
  <c r="R101" i="78"/>
  <c r="J101" i="78"/>
  <c r="Y101" i="78"/>
  <c r="Z101" i="78" s="1"/>
  <c r="W101" i="78"/>
  <c r="O101" i="78"/>
  <c r="U101" i="78"/>
  <c r="M101" i="78"/>
  <c r="V101" i="78"/>
  <c r="N73" i="78"/>
  <c r="V73" i="78"/>
  <c r="AD73" i="78"/>
  <c r="AN73" i="78"/>
  <c r="AV73" i="78"/>
  <c r="BD73" i="78"/>
  <c r="BL73" i="78"/>
  <c r="BV73" i="78"/>
  <c r="CD73" i="78"/>
  <c r="J77" i="78"/>
  <c r="R77" i="78"/>
  <c r="Z77" i="78"/>
  <c r="AH77" i="78"/>
  <c r="AR77" i="78"/>
  <c r="AZ77" i="78"/>
  <c r="BH77" i="78"/>
  <c r="BR77" i="78"/>
  <c r="BZ77" i="78"/>
  <c r="CH77" i="78"/>
  <c r="O78" i="78"/>
  <c r="W78" i="78"/>
  <c r="AE78" i="78"/>
  <c r="AO78" i="78"/>
  <c r="AW78" i="78"/>
  <c r="BE78" i="78"/>
  <c r="BM78" i="78"/>
  <c r="BW78" i="78"/>
  <c r="CE78" i="78"/>
  <c r="L79" i="78"/>
  <c r="T79" i="78"/>
  <c r="U79" i="78" s="1"/>
  <c r="AB79" i="78"/>
  <c r="AJ79" i="78"/>
  <c r="AT79" i="78"/>
  <c r="BB79" i="78"/>
  <c r="BJ79" i="78"/>
  <c r="BT79" i="78"/>
  <c r="CB79" i="78"/>
  <c r="CJ79" i="78"/>
  <c r="I80" i="78"/>
  <c r="Q80" i="78"/>
  <c r="Y80" i="78"/>
  <c r="AG80" i="78"/>
  <c r="AQ80" i="78"/>
  <c r="AY80" i="78"/>
  <c r="BG80" i="78"/>
  <c r="BO80" i="78"/>
  <c r="BY80" i="78"/>
  <c r="CG80" i="78"/>
  <c r="N81" i="78"/>
  <c r="V81" i="78"/>
  <c r="AD81" i="78"/>
  <c r="AN81" i="78"/>
  <c r="AV81" i="78"/>
  <c r="BD81" i="78"/>
  <c r="BL81" i="78"/>
  <c r="BV81" i="78"/>
  <c r="CD81" i="78"/>
  <c r="I84" i="78"/>
  <c r="T84" i="78"/>
  <c r="AD84" i="78"/>
  <c r="AE84" i="78" s="1"/>
  <c r="AQ84" i="78"/>
  <c r="BB84" i="78"/>
  <c r="BL84" i="78"/>
  <c r="BY84" i="78"/>
  <c r="CJ84" i="78"/>
  <c r="K85" i="78"/>
  <c r="O86" i="78"/>
  <c r="Z86" i="78"/>
  <c r="AJ86" i="78"/>
  <c r="AW86" i="78"/>
  <c r="BH86" i="78"/>
  <c r="BT86" i="78"/>
  <c r="CE86" i="78"/>
  <c r="CP86" i="78"/>
  <c r="J88" i="78"/>
  <c r="AF88" i="78"/>
  <c r="AR88" i="78"/>
  <c r="BC88" i="78"/>
  <c r="BN88" i="78"/>
  <c r="BZ88" i="78"/>
  <c r="CK88" i="78"/>
  <c r="M89" i="78"/>
  <c r="P90" i="78"/>
  <c r="AA90" i="78"/>
  <c r="AN90" i="78"/>
  <c r="AX90" i="78"/>
  <c r="BI90" i="78"/>
  <c r="BV90" i="78"/>
  <c r="CH90" i="78"/>
  <c r="L92" i="78"/>
  <c r="AB92" i="78"/>
  <c r="AT92" i="78"/>
  <c r="BJ92" i="78"/>
  <c r="CB92" i="78"/>
  <c r="CR92" i="78"/>
  <c r="K93" i="78"/>
  <c r="P94" i="78"/>
  <c r="CO96" i="78"/>
  <c r="CG96" i="78"/>
  <c r="BY96" i="78"/>
  <c r="BO96" i="78"/>
  <c r="BG96" i="78"/>
  <c r="AY96" i="78"/>
  <c r="AQ96" i="78"/>
  <c r="AG96" i="78"/>
  <c r="Y96" i="78"/>
  <c r="Q96" i="78"/>
  <c r="I96" i="78"/>
  <c r="CM96" i="78"/>
  <c r="CE96" i="78"/>
  <c r="BW96" i="78"/>
  <c r="BM96" i="78"/>
  <c r="BE96" i="78"/>
  <c r="AW96" i="78"/>
  <c r="AO96" i="78"/>
  <c r="AE96" i="78"/>
  <c r="O96" i="78"/>
  <c r="CL96" i="78"/>
  <c r="CD96" i="78"/>
  <c r="BV96" i="78"/>
  <c r="BL96" i="78"/>
  <c r="BD96" i="78"/>
  <c r="AV96" i="78"/>
  <c r="AN96" i="78"/>
  <c r="AD96" i="78"/>
  <c r="V96" i="78"/>
  <c r="W96" i="78" s="1"/>
  <c r="N96" i="78"/>
  <c r="CQ96" i="78"/>
  <c r="CI96" i="78"/>
  <c r="CA96" i="78"/>
  <c r="BS96" i="78"/>
  <c r="BI96" i="78"/>
  <c r="BA96" i="78"/>
  <c r="AS96" i="78"/>
  <c r="AI96" i="78"/>
  <c r="AA96" i="78"/>
  <c r="S96" i="78"/>
  <c r="K96" i="78"/>
  <c r="P96" i="78"/>
  <c r="AF96" i="78"/>
  <c r="AX96" i="78"/>
  <c r="BN96" i="78"/>
  <c r="CF96" i="78"/>
  <c r="AO97" i="78"/>
  <c r="T98" i="78"/>
  <c r="AJ98" i="78"/>
  <c r="BB98" i="78"/>
  <c r="BT98" i="78"/>
  <c r="CJ98" i="78"/>
  <c r="S99" i="78"/>
  <c r="AI99" i="78"/>
  <c r="BA99" i="78"/>
  <c r="BS99" i="78"/>
  <c r="CI99" i="78"/>
  <c r="T100" i="78"/>
  <c r="U100" i="78" s="1"/>
  <c r="AQ100" i="78"/>
  <c r="BL100" i="78"/>
  <c r="CJ100" i="78"/>
  <c r="R112" i="78"/>
  <c r="L85" i="78"/>
  <c r="T85" i="78"/>
  <c r="AB85" i="78"/>
  <c r="AJ85" i="78"/>
  <c r="AT85" i="78"/>
  <c r="BB85" i="78"/>
  <c r="BJ85" i="78"/>
  <c r="BT85" i="78"/>
  <c r="CB85" i="78"/>
  <c r="CJ85" i="78"/>
  <c r="CR85" i="78"/>
  <c r="P89" i="78"/>
  <c r="X89" i="78"/>
  <c r="Y89" i="78" s="1"/>
  <c r="AF89" i="78"/>
  <c r="AP89" i="78"/>
  <c r="AX89" i="78"/>
  <c r="BF89" i="78"/>
  <c r="BN89" i="78"/>
  <c r="BX89" i="78"/>
  <c r="CF89" i="78"/>
  <c r="CN89" i="78"/>
  <c r="L93" i="78"/>
  <c r="T93" i="78"/>
  <c r="AB93" i="78"/>
  <c r="AJ93" i="78"/>
  <c r="AT93" i="78"/>
  <c r="BB93" i="78"/>
  <c r="BJ93" i="78"/>
  <c r="BT93" i="78"/>
  <c r="CB93" i="78"/>
  <c r="CJ93" i="78"/>
  <c r="CR93" i="78"/>
  <c r="I94" i="78"/>
  <c r="Q94" i="78"/>
  <c r="Y94" i="78"/>
  <c r="AG94" i="78"/>
  <c r="AQ94" i="78"/>
  <c r="AY94" i="78"/>
  <c r="BG94" i="78"/>
  <c r="BO94" i="78"/>
  <c r="BY94" i="78"/>
  <c r="CG94" i="78"/>
  <c r="CO94" i="78"/>
  <c r="N95" i="78"/>
  <c r="V95" i="78"/>
  <c r="W95" i="78" s="1"/>
  <c r="AD95" i="78"/>
  <c r="AN95" i="78"/>
  <c r="AV95" i="78"/>
  <c r="BD95" i="78"/>
  <c r="BL95" i="78"/>
  <c r="BV95" i="78"/>
  <c r="CD95" i="78"/>
  <c r="CL95" i="78"/>
  <c r="P97" i="78"/>
  <c r="X97" i="78"/>
  <c r="Y97" i="78" s="1"/>
  <c r="AF97" i="78"/>
  <c r="AP97" i="78"/>
  <c r="AX97" i="78"/>
  <c r="BF97" i="78"/>
  <c r="BN97" i="78"/>
  <c r="BX97" i="78"/>
  <c r="CF97" i="78"/>
  <c r="CN97" i="78"/>
  <c r="L101" i="78"/>
  <c r="T101" i="78"/>
  <c r="AB101" i="78"/>
  <c r="AJ101" i="78"/>
  <c r="AT101" i="78"/>
  <c r="BB101" i="78"/>
  <c r="BJ101" i="78"/>
  <c r="BT101" i="78"/>
  <c r="CB101" i="78"/>
  <c r="CJ101" i="78"/>
  <c r="CR101" i="78"/>
  <c r="I102" i="78"/>
  <c r="Q102" i="78"/>
  <c r="Y102" i="78"/>
  <c r="AG102" i="78"/>
  <c r="AQ102" i="78"/>
  <c r="AY102" i="78"/>
  <c r="BG102" i="78"/>
  <c r="BO102" i="78"/>
  <c r="BY102" i="78"/>
  <c r="CG102" i="78"/>
  <c r="CO102" i="78"/>
  <c r="N103" i="78"/>
  <c r="V103" i="78"/>
  <c r="AD103" i="78"/>
  <c r="AN103" i="78"/>
  <c r="AV103" i="78"/>
  <c r="BD103" i="78"/>
  <c r="BL103" i="78"/>
  <c r="BV103" i="78"/>
  <c r="CD103" i="78"/>
  <c r="CL103" i="78"/>
  <c r="K104" i="78"/>
  <c r="S104" i="78"/>
  <c r="AA104" i="78"/>
  <c r="AI104" i="78"/>
  <c r="AS104" i="78"/>
  <c r="BA104" i="78"/>
  <c r="BI104" i="78"/>
  <c r="BS104" i="78"/>
  <c r="CA104" i="78"/>
  <c r="CI104" i="78"/>
  <c r="CQ104" i="78"/>
  <c r="R105" i="78"/>
  <c r="BW105" i="78"/>
  <c r="K106" i="78"/>
  <c r="V106" i="78"/>
  <c r="AF106" i="78"/>
  <c r="AS106" i="78"/>
  <c r="BD106" i="78"/>
  <c r="BN106" i="78"/>
  <c r="CA106" i="78"/>
  <c r="CL106" i="78"/>
  <c r="AQ107" i="78"/>
  <c r="BS107" i="78"/>
  <c r="CF107" i="78"/>
  <c r="L108" i="78"/>
  <c r="X108" i="78"/>
  <c r="AZ108" i="78"/>
  <c r="BL108" i="78"/>
  <c r="CB108" i="78"/>
  <c r="CN108" i="78"/>
  <c r="BD109" i="78"/>
  <c r="AV109" i="78"/>
  <c r="AN109" i="78"/>
  <c r="AR109" i="78"/>
  <c r="V110" i="78"/>
  <c r="AH110" i="78"/>
  <c r="AW110" i="78"/>
  <c r="BJ110" i="78"/>
  <c r="BX110" i="78"/>
  <c r="W111" i="78"/>
  <c r="AO111" i="78"/>
  <c r="BE111" i="78"/>
  <c r="BW111" i="78"/>
  <c r="T112" i="78"/>
  <c r="AJ112" i="78"/>
  <c r="BB112" i="78"/>
  <c r="BT112" i="78"/>
  <c r="CJ112" i="78"/>
  <c r="U113" i="78"/>
  <c r="M113" i="78"/>
  <c r="S113" i="78"/>
  <c r="AA114" i="78"/>
  <c r="AV114" i="78"/>
  <c r="BT114" i="78"/>
  <c r="J102" i="78"/>
  <c r="R102" i="78"/>
  <c r="AO103" i="78"/>
  <c r="BW103" i="78"/>
  <c r="CE103" i="78"/>
  <c r="L104" i="78"/>
  <c r="T104" i="78"/>
  <c r="U104" i="78" s="1"/>
  <c r="AB104" i="78"/>
  <c r="AJ104" i="78"/>
  <c r="AT104" i="78"/>
  <c r="BB104" i="78"/>
  <c r="BJ104" i="78"/>
  <c r="BT104" i="78"/>
  <c r="CB104" i="78"/>
  <c r="CJ104" i="78"/>
  <c r="CR104" i="78"/>
  <c r="L106" i="78"/>
  <c r="W106" i="78"/>
  <c r="AH106" i="78"/>
  <c r="AT106" i="78"/>
  <c r="BE106" i="78"/>
  <c r="BR106" i="78"/>
  <c r="CB106" i="78"/>
  <c r="AS107" i="78"/>
  <c r="M108" i="78"/>
  <c r="Z108" i="78"/>
  <c r="AN108" i="78"/>
  <c r="BB108" i="78"/>
  <c r="BN108" i="78"/>
  <c r="CC108" i="78"/>
  <c r="V112" i="78"/>
  <c r="AN112" i="78"/>
  <c r="BD112" i="78"/>
  <c r="BV112" i="78"/>
  <c r="CL112" i="78"/>
  <c r="BC113" i="78"/>
  <c r="AU113" i="78"/>
  <c r="BA113" i="78"/>
  <c r="BZ116" i="78"/>
  <c r="BR116" i="78"/>
  <c r="CF116" i="78"/>
  <c r="AN118" i="78"/>
  <c r="I120" i="78"/>
  <c r="K102" i="78"/>
  <c r="S102" i="78"/>
  <c r="BX103" i="78"/>
  <c r="CF103" i="78"/>
  <c r="BU104" i="78"/>
  <c r="CC104" i="78"/>
  <c r="CO106" i="78"/>
  <c r="CG106" i="78"/>
  <c r="BY106" i="78"/>
  <c r="BO106" i="78"/>
  <c r="BG106" i="78"/>
  <c r="AY106" i="78"/>
  <c r="AQ106" i="78"/>
  <c r="AG106" i="78"/>
  <c r="Y106" i="78"/>
  <c r="Q106" i="78"/>
  <c r="I106" i="78"/>
  <c r="CS106" i="78"/>
  <c r="CK106" i="78"/>
  <c r="CC106" i="78"/>
  <c r="BU106" i="78"/>
  <c r="BK106" i="78"/>
  <c r="BC106" i="78"/>
  <c r="AU106" i="78"/>
  <c r="AC106" i="78"/>
  <c r="U106" i="78"/>
  <c r="M106" i="78"/>
  <c r="N106" i="78"/>
  <c r="X106" i="78"/>
  <c r="AI106" i="78"/>
  <c r="AV106" i="78"/>
  <c r="BF106" i="78"/>
  <c r="BS106" i="78"/>
  <c r="CD106" i="78"/>
  <c r="CN106" i="78"/>
  <c r="AU107" i="78"/>
  <c r="CQ108" i="78"/>
  <c r="CI108" i="78"/>
  <c r="CA108" i="78"/>
  <c r="BS108" i="78"/>
  <c r="BI108" i="78"/>
  <c r="BA108" i="78"/>
  <c r="AS108" i="78"/>
  <c r="AA108" i="78"/>
  <c r="S108" i="78"/>
  <c r="K108" i="78"/>
  <c r="CO108" i="78"/>
  <c r="CG108" i="78"/>
  <c r="BY108" i="78"/>
  <c r="BO108" i="78"/>
  <c r="BG108" i="78"/>
  <c r="AY108" i="78"/>
  <c r="AQ108" i="78"/>
  <c r="AG108" i="78"/>
  <c r="Y108" i="78"/>
  <c r="Q108" i="78"/>
  <c r="I108" i="78"/>
  <c r="CM108" i="78"/>
  <c r="CE108" i="78"/>
  <c r="BW108" i="78"/>
  <c r="BM108" i="78"/>
  <c r="BE108" i="78"/>
  <c r="AW108" i="78"/>
  <c r="AO108" i="78"/>
  <c r="AE108" i="78"/>
  <c r="W108" i="78"/>
  <c r="O108" i="78"/>
  <c r="N108" i="78"/>
  <c r="AB108" i="78"/>
  <c r="AP108" i="78"/>
  <c r="BC108" i="78"/>
  <c r="BR108" i="78"/>
  <c r="CD108" i="78"/>
  <c r="CR108" i="78"/>
  <c r="AO93" i="78"/>
  <c r="AW93" i="78"/>
  <c r="L94" i="78"/>
  <c r="T94" i="78"/>
  <c r="AB94" i="78"/>
  <c r="AJ94" i="78"/>
  <c r="AT94" i="78"/>
  <c r="BB94" i="78"/>
  <c r="BJ94" i="78"/>
  <c r="BT94" i="78"/>
  <c r="CB94" i="78"/>
  <c r="CJ94" i="78"/>
  <c r="CR94" i="78"/>
  <c r="I95" i="78"/>
  <c r="Q95" i="78"/>
  <c r="Y95" i="78"/>
  <c r="AG95" i="78"/>
  <c r="AQ95" i="78"/>
  <c r="AY95" i="78"/>
  <c r="BG95" i="78"/>
  <c r="BO95" i="78"/>
  <c r="BY95" i="78"/>
  <c r="CG95" i="78"/>
  <c r="CO95" i="78"/>
  <c r="K97" i="78"/>
  <c r="S97" i="78"/>
  <c r="AO101" i="78"/>
  <c r="AW101" i="78"/>
  <c r="L102" i="78"/>
  <c r="T102" i="78"/>
  <c r="AB102" i="78"/>
  <c r="AJ102" i="78"/>
  <c r="AT102" i="78"/>
  <c r="BB102" i="78"/>
  <c r="BJ102" i="78"/>
  <c r="BT102" i="78"/>
  <c r="CB102" i="78"/>
  <c r="CJ102" i="78"/>
  <c r="CR102" i="78"/>
  <c r="I103" i="78"/>
  <c r="Q103" i="78"/>
  <c r="Y103" i="78"/>
  <c r="AG103" i="78"/>
  <c r="AQ103" i="78"/>
  <c r="AY103" i="78"/>
  <c r="BG103" i="78"/>
  <c r="BO103" i="78"/>
  <c r="BY103" i="78"/>
  <c r="CG103" i="78"/>
  <c r="CO103" i="78"/>
  <c r="N104" i="78"/>
  <c r="V104" i="78"/>
  <c r="AD104" i="78"/>
  <c r="AN104" i="78"/>
  <c r="AV104" i="78"/>
  <c r="BD104" i="78"/>
  <c r="BL104" i="78"/>
  <c r="BV104" i="78"/>
  <c r="CD104" i="78"/>
  <c r="CL104" i="78"/>
  <c r="K105" i="78"/>
  <c r="O106" i="78"/>
  <c r="Z106" i="78"/>
  <c r="AJ106" i="78"/>
  <c r="AW106" i="78"/>
  <c r="BH106" i="78"/>
  <c r="BT106" i="78"/>
  <c r="CE106" i="78"/>
  <c r="CP106" i="78"/>
  <c r="AW107" i="78"/>
  <c r="BX107" i="78"/>
  <c r="P108" i="78"/>
  <c r="AC108" i="78"/>
  <c r="AR108" i="78"/>
  <c r="BD108" i="78"/>
  <c r="BT108" i="78"/>
  <c r="CF108" i="78"/>
  <c r="CS108" i="78"/>
  <c r="N110" i="78"/>
  <c r="J112" i="78"/>
  <c r="Z112" i="78"/>
  <c r="AR112" i="78"/>
  <c r="BH112" i="78"/>
  <c r="BZ112" i="78"/>
  <c r="CP112" i="78"/>
  <c r="AO113" i="78"/>
  <c r="BE113" i="78"/>
  <c r="AU118" i="78"/>
  <c r="P85" i="78"/>
  <c r="X85" i="78"/>
  <c r="Y85" i="78" s="1"/>
  <c r="AF85" i="78"/>
  <c r="AP85" i="78"/>
  <c r="AX85" i="78"/>
  <c r="BF85" i="78"/>
  <c r="BN85" i="78"/>
  <c r="BX85" i="78"/>
  <c r="CF85" i="78"/>
  <c r="L89" i="78"/>
  <c r="T89" i="78"/>
  <c r="AB89" i="78"/>
  <c r="AJ89" i="78"/>
  <c r="AT89" i="78"/>
  <c r="BB89" i="78"/>
  <c r="BJ89" i="78"/>
  <c r="BT89" i="78"/>
  <c r="CB89" i="78"/>
  <c r="CJ89" i="78"/>
  <c r="P93" i="78"/>
  <c r="X93" i="78"/>
  <c r="AF93" i="78"/>
  <c r="AP93" i="78"/>
  <c r="AX93" i="78"/>
  <c r="BF93" i="78"/>
  <c r="BN93" i="78"/>
  <c r="BX93" i="78"/>
  <c r="CF93" i="78"/>
  <c r="M94" i="78"/>
  <c r="U94" i="78"/>
  <c r="AC94" i="78"/>
  <c r="AU94" i="78"/>
  <c r="BC94" i="78"/>
  <c r="BK94" i="78"/>
  <c r="BU94" i="78"/>
  <c r="CC94" i="78"/>
  <c r="CK94" i="78"/>
  <c r="CS94" i="78"/>
  <c r="J95" i="78"/>
  <c r="R95" i="78"/>
  <c r="Z95" i="78"/>
  <c r="AH95" i="78"/>
  <c r="AR95" i="78"/>
  <c r="AZ95" i="78"/>
  <c r="BH95" i="78"/>
  <c r="BR95" i="78"/>
  <c r="BZ95" i="78"/>
  <c r="CH95" i="78"/>
  <c r="CP95" i="78"/>
  <c r="L97" i="78"/>
  <c r="T97" i="78"/>
  <c r="AB97" i="78"/>
  <c r="AJ97" i="78"/>
  <c r="AT97" i="78"/>
  <c r="BB97" i="78"/>
  <c r="BJ97" i="78"/>
  <c r="BT97" i="78"/>
  <c r="CB97" i="78"/>
  <c r="CJ97" i="78"/>
  <c r="P101" i="78"/>
  <c r="X101" i="78"/>
  <c r="AF101" i="78"/>
  <c r="AP101" i="78"/>
  <c r="AX101" i="78"/>
  <c r="BF101" i="78"/>
  <c r="BN101" i="78"/>
  <c r="BX101" i="78"/>
  <c r="CF101" i="78"/>
  <c r="M102" i="78"/>
  <c r="U102" i="78"/>
  <c r="AC102" i="78"/>
  <c r="AU102" i="78"/>
  <c r="BC102" i="78"/>
  <c r="BK102" i="78"/>
  <c r="BU102" i="78"/>
  <c r="CC102" i="78"/>
  <c r="CK102" i="78"/>
  <c r="J103" i="78"/>
  <c r="R103" i="78"/>
  <c r="Z103" i="78"/>
  <c r="AH103" i="78"/>
  <c r="AR103" i="78"/>
  <c r="AZ103" i="78"/>
  <c r="BH103" i="78"/>
  <c r="BR103" i="78"/>
  <c r="BZ103" i="78"/>
  <c r="CH103" i="78"/>
  <c r="CP103" i="78"/>
  <c r="O104" i="78"/>
  <c r="W104" i="78"/>
  <c r="AE104" i="78"/>
  <c r="AO104" i="78"/>
  <c r="AW104" i="78"/>
  <c r="BE104" i="78"/>
  <c r="BM104" i="78"/>
  <c r="BW104" i="78"/>
  <c r="CE104" i="78"/>
  <c r="CM104" i="78"/>
  <c r="M105" i="78"/>
  <c r="BR105" i="78"/>
  <c r="P106" i="78"/>
  <c r="AA106" i="78"/>
  <c r="AN106" i="78"/>
  <c r="AX106" i="78"/>
  <c r="BI106" i="78"/>
  <c r="BV106" i="78"/>
  <c r="CF106" i="78"/>
  <c r="CQ106" i="78"/>
  <c r="AX107" i="78"/>
  <c r="BY107" i="78"/>
  <c r="R108" i="78"/>
  <c r="AD108" i="78"/>
  <c r="AT108" i="78"/>
  <c r="BF108" i="78"/>
  <c r="BU108" i="78"/>
  <c r="CH108" i="78"/>
  <c r="AY109" i="78"/>
  <c r="CL110" i="78"/>
  <c r="CD110" i="78"/>
  <c r="CS110" i="78"/>
  <c r="CK110" i="78"/>
  <c r="CC110" i="78"/>
  <c r="BU110" i="78"/>
  <c r="BK110" i="78"/>
  <c r="BC110" i="78"/>
  <c r="AU110" i="78"/>
  <c r="AC110" i="78"/>
  <c r="U110" i="78"/>
  <c r="M110" i="78"/>
  <c r="CQ110" i="78"/>
  <c r="CI110" i="78"/>
  <c r="CA110" i="78"/>
  <c r="BS110" i="78"/>
  <c r="BI110" i="78"/>
  <c r="BA110" i="78"/>
  <c r="AS110" i="78"/>
  <c r="AI110" i="78"/>
  <c r="AA110" i="78"/>
  <c r="S110" i="78"/>
  <c r="K110" i="78"/>
  <c r="CO110" i="78"/>
  <c r="CG110" i="78"/>
  <c r="BY110" i="78"/>
  <c r="BO110" i="78"/>
  <c r="BG110" i="78"/>
  <c r="AY110" i="78"/>
  <c r="AQ110" i="78"/>
  <c r="AG110" i="78"/>
  <c r="Y110" i="78"/>
  <c r="Q110" i="78"/>
  <c r="I110" i="78"/>
  <c r="O110" i="78"/>
  <c r="AB110" i="78"/>
  <c r="AP110" i="78"/>
  <c r="BD110" i="78"/>
  <c r="BR110" i="78"/>
  <c r="CF110" i="78"/>
  <c r="CQ111" i="78"/>
  <c r="CI111" i="78"/>
  <c r="CA111" i="78"/>
  <c r="BS111" i="78"/>
  <c r="BI111" i="78"/>
  <c r="BA111" i="78"/>
  <c r="AS111" i="78"/>
  <c r="AI111" i="78"/>
  <c r="AA111" i="78"/>
  <c r="S111" i="78"/>
  <c r="T111" i="78" s="1"/>
  <c r="K111" i="78"/>
  <c r="CP111" i="78"/>
  <c r="CH111" i="78"/>
  <c r="BZ111" i="78"/>
  <c r="BR111" i="78"/>
  <c r="BH111" i="78"/>
  <c r="AZ111" i="78"/>
  <c r="AR111" i="78"/>
  <c r="AH111" i="78"/>
  <c r="Z111" i="78"/>
  <c r="R111" i="78"/>
  <c r="J111" i="78"/>
  <c r="CN111" i="78"/>
  <c r="CF111" i="78"/>
  <c r="BX111" i="78"/>
  <c r="BN111" i="78"/>
  <c r="BF111" i="78"/>
  <c r="AX111" i="78"/>
  <c r="AP111" i="78"/>
  <c r="AF111" i="78"/>
  <c r="X111" i="78"/>
  <c r="P111" i="78"/>
  <c r="CL111" i="78"/>
  <c r="CD111" i="78"/>
  <c r="BV111" i="78"/>
  <c r="BL111" i="78"/>
  <c r="BD111" i="78"/>
  <c r="AV111" i="78"/>
  <c r="AN111" i="78"/>
  <c r="AD111" i="78"/>
  <c r="V111" i="78"/>
  <c r="N111" i="78"/>
  <c r="O111" i="78"/>
  <c r="AE111" i="78"/>
  <c r="AW111" i="78"/>
  <c r="BM111" i="78"/>
  <c r="CE111" i="78"/>
  <c r="L112" i="78"/>
  <c r="AB112" i="78"/>
  <c r="AT112" i="78"/>
  <c r="BJ112" i="78"/>
  <c r="CB112" i="78"/>
  <c r="K113" i="78"/>
  <c r="AQ113" i="78"/>
  <c r="CP114" i="78"/>
  <c r="CH114" i="78"/>
  <c r="BZ114" i="78"/>
  <c r="BR114" i="78"/>
  <c r="BH114" i="78"/>
  <c r="AZ114" i="78"/>
  <c r="AR114" i="78"/>
  <c r="AH114" i="78"/>
  <c r="Z114" i="78"/>
  <c r="R114" i="78"/>
  <c r="J114" i="78"/>
  <c r="CO114" i="78"/>
  <c r="CG114" i="78"/>
  <c r="BY114" i="78"/>
  <c r="BO114" i="78"/>
  <c r="BG114" i="78"/>
  <c r="AY114" i="78"/>
  <c r="AQ114" i="78"/>
  <c r="AG114" i="78"/>
  <c r="Y114" i="78"/>
  <c r="Q114" i="78"/>
  <c r="I114" i="78"/>
  <c r="CN114" i="78"/>
  <c r="CF114" i="78"/>
  <c r="BX114" i="78"/>
  <c r="BN114" i="78"/>
  <c r="BF114" i="78"/>
  <c r="AX114" i="78"/>
  <c r="AP114" i="78"/>
  <c r="AF114" i="78"/>
  <c r="X114" i="78"/>
  <c r="CM114" i="78"/>
  <c r="CE114" i="78"/>
  <c r="BW114" i="78"/>
  <c r="BM114" i="78"/>
  <c r="BE114" i="78"/>
  <c r="AW114" i="78"/>
  <c r="AO114" i="78"/>
  <c r="AE114" i="78"/>
  <c r="W114" i="78"/>
  <c r="O114" i="78"/>
  <c r="CS114" i="78"/>
  <c r="CK114" i="78"/>
  <c r="CC114" i="78"/>
  <c r="BU114" i="78"/>
  <c r="BK114" i="78"/>
  <c r="BC114" i="78"/>
  <c r="AU114" i="78"/>
  <c r="AC114" i="78"/>
  <c r="U114" i="78"/>
  <c r="M114" i="78"/>
  <c r="P114" i="78"/>
  <c r="AJ114" i="78"/>
  <c r="BI114" i="78"/>
  <c r="CD114" i="78"/>
  <c r="BU116" i="78"/>
  <c r="N102" i="78"/>
  <c r="V102" i="78"/>
  <c r="BS103" i="78"/>
  <c r="R106" i="78"/>
  <c r="S106" i="78" s="1"/>
  <c r="AB106" i="78"/>
  <c r="AO106" i="78"/>
  <c r="AZ106" i="78"/>
  <c r="BJ106" i="78"/>
  <c r="BW106" i="78"/>
  <c r="CH106" i="78"/>
  <c r="CR106" i="78"/>
  <c r="AY107" i="78"/>
  <c r="T108" i="78"/>
  <c r="AF108" i="78"/>
  <c r="AU108" i="78"/>
  <c r="BH108" i="78"/>
  <c r="BV108" i="78"/>
  <c r="CJ108" i="78"/>
  <c r="CN112" i="78"/>
  <c r="CF112" i="78"/>
  <c r="BX112" i="78"/>
  <c r="BN112" i="78"/>
  <c r="BF112" i="78"/>
  <c r="AX112" i="78"/>
  <c r="AP112" i="78"/>
  <c r="AF112" i="78"/>
  <c r="X112" i="78"/>
  <c r="P112" i="78"/>
  <c r="CM112" i="78"/>
  <c r="CE112" i="78"/>
  <c r="BW112" i="78"/>
  <c r="BM112" i="78"/>
  <c r="BE112" i="78"/>
  <c r="AW112" i="78"/>
  <c r="AO112" i="78"/>
  <c r="W112" i="78"/>
  <c r="O112" i="78"/>
  <c r="CS112" i="78"/>
  <c r="CK112" i="78"/>
  <c r="CC112" i="78"/>
  <c r="BU112" i="78"/>
  <c r="BK112" i="78"/>
  <c r="BC112" i="78"/>
  <c r="AU112" i="78"/>
  <c r="AC112" i="78"/>
  <c r="U112" i="78"/>
  <c r="M112" i="78"/>
  <c r="CQ112" i="78"/>
  <c r="CI112" i="78"/>
  <c r="CA112" i="78"/>
  <c r="BS112" i="78"/>
  <c r="BI112" i="78"/>
  <c r="BA112" i="78"/>
  <c r="AS112" i="78"/>
  <c r="AI112" i="78"/>
  <c r="AA112" i="78"/>
  <c r="S112" i="78"/>
  <c r="K112" i="78"/>
  <c r="N112" i="78"/>
  <c r="AD112" i="78"/>
  <c r="AE112" i="78" s="1"/>
  <c r="AV112" i="78"/>
  <c r="BL112" i="78"/>
  <c r="CD112" i="78"/>
  <c r="AS113" i="78"/>
  <c r="AR93" i="78"/>
  <c r="AE94" i="78"/>
  <c r="AO94" i="78"/>
  <c r="AW94" i="78"/>
  <c r="BE94" i="78"/>
  <c r="BM94" i="78"/>
  <c r="BW94" i="78"/>
  <c r="CE94" i="78"/>
  <c r="L95" i="78"/>
  <c r="T95" i="78"/>
  <c r="AB95" i="78"/>
  <c r="AJ95" i="78"/>
  <c r="AT95" i="78"/>
  <c r="BB95" i="78"/>
  <c r="BJ95" i="78"/>
  <c r="BT95" i="78"/>
  <c r="CB95" i="78"/>
  <c r="CJ95" i="78"/>
  <c r="N97" i="78"/>
  <c r="O102" i="78"/>
  <c r="AO102" i="78"/>
  <c r="L103" i="78"/>
  <c r="T103" i="78"/>
  <c r="AB103" i="78"/>
  <c r="AJ103" i="78"/>
  <c r="AT103" i="78"/>
  <c r="BB103" i="78"/>
  <c r="BJ103" i="78"/>
  <c r="BT103" i="78"/>
  <c r="CB103" i="78"/>
  <c r="CJ103" i="78"/>
  <c r="I104" i="78"/>
  <c r="Q104" i="78"/>
  <c r="Y104" i="78"/>
  <c r="AG104" i="78"/>
  <c r="AQ104" i="78"/>
  <c r="AY104" i="78"/>
  <c r="BG104" i="78"/>
  <c r="BO104" i="78"/>
  <c r="BY104" i="78"/>
  <c r="CG104" i="78"/>
  <c r="AD106" i="78"/>
  <c r="AP106" i="78"/>
  <c r="BA106" i="78"/>
  <c r="BL106" i="78"/>
  <c r="BX106" i="78"/>
  <c r="CI106" i="78"/>
  <c r="AO107" i="78"/>
  <c r="U108" i="78"/>
  <c r="AH108" i="78"/>
  <c r="AI108" i="78" s="1"/>
  <c r="AV108" i="78"/>
  <c r="BJ108" i="78"/>
  <c r="BX108" i="78"/>
  <c r="CK108" i="78"/>
  <c r="Q112" i="78"/>
  <c r="AG112" i="78"/>
  <c r="AY112" i="78"/>
  <c r="BO112" i="78"/>
  <c r="CG112" i="78"/>
  <c r="AV113" i="78"/>
  <c r="BX116" i="78"/>
  <c r="O120" i="78"/>
  <c r="N120" i="78"/>
  <c r="P120" i="78"/>
  <c r="M120" i="78"/>
  <c r="K120" i="78"/>
  <c r="J120" i="78"/>
  <c r="S120" i="78"/>
  <c r="R120" i="78"/>
  <c r="BX119" i="78"/>
  <c r="BF122" i="78"/>
  <c r="CM124" i="78"/>
  <c r="CE124" i="78"/>
  <c r="BW124" i="78"/>
  <c r="BM124" i="78"/>
  <c r="BE124" i="78"/>
  <c r="AW124" i="78"/>
  <c r="AO124" i="78"/>
  <c r="AE124" i="78"/>
  <c r="W124" i="78"/>
  <c r="O124" i="78"/>
  <c r="P124" i="78" s="1"/>
  <c r="CS124" i="78"/>
  <c r="CK124" i="78"/>
  <c r="CC124" i="78"/>
  <c r="BU124" i="78"/>
  <c r="BK124" i="78"/>
  <c r="BC124" i="78"/>
  <c r="AU124" i="78"/>
  <c r="AC124" i="78"/>
  <c r="U124" i="78"/>
  <c r="M124" i="78"/>
  <c r="CQ124" i="78"/>
  <c r="CG124" i="78"/>
  <c r="BV124" i="78"/>
  <c r="BI124" i="78"/>
  <c r="AY124" i="78"/>
  <c r="AN124" i="78"/>
  <c r="AA124" i="78"/>
  <c r="Q124" i="78"/>
  <c r="CJ124" i="78"/>
  <c r="BY124" i="78"/>
  <c r="BJ124" i="78"/>
  <c r="AX124" i="78"/>
  <c r="AI124" i="78"/>
  <c r="X124" i="78"/>
  <c r="K124" i="78"/>
  <c r="CR124" i="78"/>
  <c r="CF124" i="78"/>
  <c r="BS124" i="78"/>
  <c r="BF124" i="78"/>
  <c r="AS124" i="78"/>
  <c r="AF124" i="78"/>
  <c r="S124" i="78"/>
  <c r="CP124" i="78"/>
  <c r="CD124" i="78"/>
  <c r="BR124" i="78"/>
  <c r="BD124" i="78"/>
  <c r="AR124" i="78"/>
  <c r="AD124" i="78"/>
  <c r="R124" i="78"/>
  <c r="CN124" i="78"/>
  <c r="CA124" i="78"/>
  <c r="BN124" i="78"/>
  <c r="BA124" i="78"/>
  <c r="AP124" i="78"/>
  <c r="Z124" i="78"/>
  <c r="N124" i="78"/>
  <c r="AQ124" i="78"/>
  <c r="BO124" i="78"/>
  <c r="CO124" i="78"/>
  <c r="P105" i="78"/>
  <c r="X105" i="78"/>
  <c r="AF105" i="78"/>
  <c r="AP105" i="78"/>
  <c r="AX105" i="78"/>
  <c r="BF105" i="78"/>
  <c r="BN105" i="78"/>
  <c r="BX105" i="78"/>
  <c r="CF105" i="78"/>
  <c r="CN105" i="78"/>
  <c r="J107" i="78"/>
  <c r="R107" i="78"/>
  <c r="Z107" i="78"/>
  <c r="AH107" i="78"/>
  <c r="AR107" i="78"/>
  <c r="AZ107" i="78"/>
  <c r="BH107" i="78"/>
  <c r="BR107" i="78"/>
  <c r="BZ107" i="78"/>
  <c r="CH107" i="78"/>
  <c r="CP107" i="78"/>
  <c r="L109" i="78"/>
  <c r="T109" i="78"/>
  <c r="AB109" i="78"/>
  <c r="AJ109" i="78"/>
  <c r="AT109" i="78"/>
  <c r="BB109" i="78"/>
  <c r="BJ109" i="78"/>
  <c r="BT109" i="78"/>
  <c r="CB109" i="78"/>
  <c r="CJ109" i="78"/>
  <c r="CR109" i="78"/>
  <c r="P113" i="78"/>
  <c r="X113" i="78"/>
  <c r="AF113" i="78"/>
  <c r="AP113" i="78"/>
  <c r="AX113" i="78"/>
  <c r="BF113" i="78"/>
  <c r="BN113" i="78"/>
  <c r="BX113" i="78"/>
  <c r="CF113" i="78"/>
  <c r="CN113" i="78"/>
  <c r="J115" i="78"/>
  <c r="R115" i="78"/>
  <c r="AR115" i="78"/>
  <c r="AZ115" i="78"/>
  <c r="CP115" i="78"/>
  <c r="O116" i="78"/>
  <c r="AE116" i="78"/>
  <c r="AO116" i="78"/>
  <c r="AW116" i="78"/>
  <c r="BE116" i="78"/>
  <c r="BM116" i="78"/>
  <c r="BW116" i="78"/>
  <c r="CE116" i="78"/>
  <c r="CM116" i="78"/>
  <c r="CS117" i="78"/>
  <c r="CK117" i="78"/>
  <c r="CC117" i="78"/>
  <c r="BU117" i="78"/>
  <c r="BK117" i="78"/>
  <c r="BC117" i="78"/>
  <c r="AU117" i="78"/>
  <c r="L117" i="78"/>
  <c r="T117" i="78"/>
  <c r="AB117" i="78"/>
  <c r="AJ117" i="78"/>
  <c r="AV117" i="78"/>
  <c r="BE117" i="78"/>
  <c r="BN117" i="78"/>
  <c r="BY117" i="78"/>
  <c r="CH117" i="78"/>
  <c r="CQ117" i="78"/>
  <c r="I118" i="78"/>
  <c r="AB118" i="78"/>
  <c r="AV118" i="78"/>
  <c r="BE118" i="78"/>
  <c r="BN118" i="78"/>
  <c r="BY118" i="78"/>
  <c r="CI118" i="78"/>
  <c r="CR118" i="78"/>
  <c r="I119" i="78"/>
  <c r="R119" i="78"/>
  <c r="AA119" i="78"/>
  <c r="AJ119" i="78"/>
  <c r="AU119" i="78"/>
  <c r="BD119" i="78"/>
  <c r="BN119" i="78"/>
  <c r="BY119" i="78"/>
  <c r="CH119" i="78"/>
  <c r="CQ119" i="78"/>
  <c r="CC120" i="78"/>
  <c r="BT120" i="78"/>
  <c r="BY120" i="78"/>
  <c r="BX120" i="78"/>
  <c r="CD120" i="78"/>
  <c r="AS121" i="78"/>
  <c r="I122" i="78"/>
  <c r="AH122" i="78"/>
  <c r="BH122" i="78"/>
  <c r="CH122" i="78"/>
  <c r="AD123" i="78"/>
  <c r="BD123" i="78"/>
  <c r="CE123" i="78"/>
  <c r="T124" i="78"/>
  <c r="AT124" i="78"/>
  <c r="BT124" i="78"/>
  <c r="BW125" i="78"/>
  <c r="BX135" i="78"/>
  <c r="BU135" i="78"/>
  <c r="CC135" i="78"/>
  <c r="BZ135" i="78"/>
  <c r="BY135" i="78"/>
  <c r="L107" i="78"/>
  <c r="T107" i="78"/>
  <c r="AB107" i="78"/>
  <c r="AJ107" i="78"/>
  <c r="AT107" i="78"/>
  <c r="BB107" i="78"/>
  <c r="BJ107" i="78"/>
  <c r="BT107" i="78"/>
  <c r="CB107" i="78"/>
  <c r="CJ107" i="78"/>
  <c r="CR107" i="78"/>
  <c r="N109" i="78"/>
  <c r="CD109" i="78"/>
  <c r="CL109" i="78"/>
  <c r="J113" i="78"/>
  <c r="R113" i="78"/>
  <c r="Z113" i="78"/>
  <c r="AH113" i="78"/>
  <c r="AR113" i="78"/>
  <c r="AZ113" i="78"/>
  <c r="BH113" i="78"/>
  <c r="BR113" i="78"/>
  <c r="BZ113" i="78"/>
  <c r="CH113" i="78"/>
  <c r="CP113" i="78"/>
  <c r="L115" i="78"/>
  <c r="T115" i="78"/>
  <c r="AB115" i="78"/>
  <c r="AJ115" i="78"/>
  <c r="AT115" i="78"/>
  <c r="BB115" i="78"/>
  <c r="BJ115" i="78"/>
  <c r="BT115" i="78"/>
  <c r="CB115" i="78"/>
  <c r="CJ115" i="78"/>
  <c r="I116" i="78"/>
  <c r="Q116" i="78"/>
  <c r="Y116" i="78"/>
  <c r="AG116" i="78"/>
  <c r="AQ116" i="78"/>
  <c r="AY116" i="78"/>
  <c r="BG116" i="78"/>
  <c r="BO116" i="78"/>
  <c r="BY116" i="78"/>
  <c r="CG116" i="78"/>
  <c r="CO116" i="78"/>
  <c r="N117" i="78"/>
  <c r="V117" i="78"/>
  <c r="W117" i="78" s="1"/>
  <c r="AD117" i="78"/>
  <c r="AO117" i="78"/>
  <c r="AX117" i="78"/>
  <c r="BG117" i="78"/>
  <c r="BR117" i="78"/>
  <c r="CA117" i="78"/>
  <c r="CJ117" i="78"/>
  <c r="L118" i="78"/>
  <c r="U118" i="78"/>
  <c r="AD118" i="78"/>
  <c r="AO118" i="78"/>
  <c r="AX118" i="78"/>
  <c r="BG118" i="78"/>
  <c r="BS118" i="78"/>
  <c r="CB118" i="78"/>
  <c r="K119" i="78"/>
  <c r="T119" i="78"/>
  <c r="AC119" i="78"/>
  <c r="AN119" i="78"/>
  <c r="AX119" i="78"/>
  <c r="BG119" i="78"/>
  <c r="BR119" i="78"/>
  <c r="CA119" i="78"/>
  <c r="CJ119" i="78"/>
  <c r="AZ121" i="78"/>
  <c r="P122" i="78"/>
  <c r="AP122" i="78"/>
  <c r="BO122" i="78"/>
  <c r="K123" i="78"/>
  <c r="AI123" i="78"/>
  <c r="BJ123" i="78"/>
  <c r="CJ123" i="78"/>
  <c r="Y124" i="78"/>
  <c r="AZ124" i="78"/>
  <c r="BZ124" i="78"/>
  <c r="BU128" i="78"/>
  <c r="AP117" i="78"/>
  <c r="AY117" i="78"/>
  <c r="CP118" i="78"/>
  <c r="CH118" i="78"/>
  <c r="BZ118" i="78"/>
  <c r="BR118" i="78"/>
  <c r="BH118" i="78"/>
  <c r="AZ118" i="78"/>
  <c r="AR118" i="78"/>
  <c r="AH118" i="78"/>
  <c r="Z118" i="78"/>
  <c r="R118" i="78"/>
  <c r="S118" i="78" s="1"/>
  <c r="J118" i="78"/>
  <c r="M118" i="78"/>
  <c r="V118" i="78"/>
  <c r="AE118" i="78"/>
  <c r="AP118" i="78"/>
  <c r="AY118" i="78"/>
  <c r="BI118" i="78"/>
  <c r="BT118" i="78"/>
  <c r="CC118" i="78"/>
  <c r="CL118" i="78"/>
  <c r="CM119" i="78"/>
  <c r="CE119" i="78"/>
  <c r="BW119" i="78"/>
  <c r="BM119" i="78"/>
  <c r="BE119" i="78"/>
  <c r="AW119" i="78"/>
  <c r="AO119" i="78"/>
  <c r="AE119" i="78"/>
  <c r="W119" i="78"/>
  <c r="O119" i="78"/>
  <c r="L119" i="78"/>
  <c r="U119" i="78"/>
  <c r="AD119" i="78"/>
  <c r="AP119" i="78"/>
  <c r="AY119" i="78"/>
  <c r="BH119" i="78"/>
  <c r="BS119" i="78"/>
  <c r="CB119" i="78"/>
  <c r="CK119" i="78"/>
  <c r="BR120" i="78"/>
  <c r="CS122" i="78"/>
  <c r="CK122" i="78"/>
  <c r="CC122" i="78"/>
  <c r="BU122" i="78"/>
  <c r="BK122" i="78"/>
  <c r="BC122" i="78"/>
  <c r="AU122" i="78"/>
  <c r="AC122" i="78"/>
  <c r="U122" i="78"/>
  <c r="M122" i="78"/>
  <c r="CQ122" i="78"/>
  <c r="CI122" i="78"/>
  <c r="CA122" i="78"/>
  <c r="BS122" i="78"/>
  <c r="BI122" i="78"/>
  <c r="BA122" i="78"/>
  <c r="AS122" i="78"/>
  <c r="AI122" i="78"/>
  <c r="AA122" i="78"/>
  <c r="S122" i="78"/>
  <c r="K122" i="78"/>
  <c r="CL122" i="78"/>
  <c r="BZ122" i="78"/>
  <c r="BN122" i="78"/>
  <c r="BD122" i="78"/>
  <c r="AR122" i="78"/>
  <c r="AF122" i="78"/>
  <c r="V122" i="78"/>
  <c r="J122" i="78"/>
  <c r="CP122" i="78"/>
  <c r="CE122" i="78"/>
  <c r="BR122" i="78"/>
  <c r="BE122" i="78"/>
  <c r="AQ122" i="78"/>
  <c r="AD122" i="78"/>
  <c r="AE122" i="78" s="1"/>
  <c r="Q122" i="78"/>
  <c r="CM122" i="78"/>
  <c r="BY122" i="78"/>
  <c r="BL122" i="78"/>
  <c r="AY122" i="78"/>
  <c r="AN122" i="78"/>
  <c r="Y122" i="78"/>
  <c r="N122" i="78"/>
  <c r="CJ122" i="78"/>
  <c r="BX122" i="78"/>
  <c r="BJ122" i="78"/>
  <c r="AX122" i="78"/>
  <c r="AJ122" i="78"/>
  <c r="X122" i="78"/>
  <c r="L122" i="78"/>
  <c r="CG122" i="78"/>
  <c r="BV122" i="78"/>
  <c r="BG122" i="78"/>
  <c r="AV122" i="78"/>
  <c r="AG122" i="78"/>
  <c r="T122" i="78"/>
  <c r="R122" i="78"/>
  <c r="AT122" i="78"/>
  <c r="BT122" i="78"/>
  <c r="CR122" i="78"/>
  <c r="M123" i="78"/>
  <c r="AN123" i="78"/>
  <c r="BL123" i="78"/>
  <c r="CL123" i="78"/>
  <c r="AB124" i="78"/>
  <c r="BB124" i="78"/>
  <c r="CB124" i="78"/>
  <c r="U125" i="78"/>
  <c r="I125" i="78"/>
  <c r="P125" i="78"/>
  <c r="M125" i="78"/>
  <c r="K125" i="78"/>
  <c r="S125" i="78"/>
  <c r="L105" i="78"/>
  <c r="T105" i="78"/>
  <c r="U105" i="78" s="1"/>
  <c r="AB105" i="78"/>
  <c r="AJ105" i="78"/>
  <c r="AT105" i="78"/>
  <c r="BB105" i="78"/>
  <c r="BJ105" i="78"/>
  <c r="BT105" i="78"/>
  <c r="CB105" i="78"/>
  <c r="CJ105" i="78"/>
  <c r="N107" i="78"/>
  <c r="V107" i="78"/>
  <c r="W107" i="78" s="1"/>
  <c r="AD107" i="78"/>
  <c r="AN107" i="78"/>
  <c r="AV107" i="78"/>
  <c r="BD107" i="78"/>
  <c r="BL107" i="78"/>
  <c r="BV107" i="78"/>
  <c r="CD107" i="78"/>
  <c r="P109" i="78"/>
  <c r="X109" i="78"/>
  <c r="Y109" i="78" s="1"/>
  <c r="AF109" i="78"/>
  <c r="AP109" i="78"/>
  <c r="AX109" i="78"/>
  <c r="BF109" i="78"/>
  <c r="BN109" i="78"/>
  <c r="BX109" i="78"/>
  <c r="CF109" i="78"/>
  <c r="L113" i="78"/>
  <c r="T113" i="78"/>
  <c r="AB113" i="78"/>
  <c r="AJ113" i="78"/>
  <c r="AT113" i="78"/>
  <c r="BB113" i="78"/>
  <c r="BJ113" i="78"/>
  <c r="BT113" i="78"/>
  <c r="CB113" i="78"/>
  <c r="CJ113" i="78"/>
  <c r="N115" i="78"/>
  <c r="AN115" i="78"/>
  <c r="AV115" i="78"/>
  <c r="BD115" i="78"/>
  <c r="K116" i="78"/>
  <c r="S116" i="78"/>
  <c r="AA116" i="78"/>
  <c r="AI116" i="78"/>
  <c r="AS116" i="78"/>
  <c r="BA116" i="78"/>
  <c r="BI116" i="78"/>
  <c r="BS116" i="78"/>
  <c r="CA116" i="78"/>
  <c r="CI116" i="78"/>
  <c r="CQ116" i="78"/>
  <c r="P117" i="78"/>
  <c r="X117" i="78"/>
  <c r="AF117" i="78"/>
  <c r="AQ117" i="78"/>
  <c r="AZ117" i="78"/>
  <c r="BI117" i="78"/>
  <c r="BT117" i="78"/>
  <c r="CD117" i="78"/>
  <c r="CM117" i="78"/>
  <c r="N118" i="78"/>
  <c r="W118" i="78"/>
  <c r="AF118" i="78"/>
  <c r="AQ118" i="78"/>
  <c r="BA118" i="78"/>
  <c r="BJ118" i="78"/>
  <c r="BU118" i="78"/>
  <c r="CD118" i="78"/>
  <c r="CM118" i="78"/>
  <c r="M119" i="78"/>
  <c r="V119" i="78"/>
  <c r="AF119" i="78"/>
  <c r="AQ119" i="78"/>
  <c r="AZ119" i="78"/>
  <c r="BI119" i="78"/>
  <c r="BT119" i="78"/>
  <c r="CC119" i="78"/>
  <c r="CL119" i="78"/>
  <c r="BU120" i="78"/>
  <c r="W122" i="78"/>
  <c r="AW122" i="78"/>
  <c r="BW122" i="78"/>
  <c r="S123" i="78"/>
  <c r="AS123" i="78"/>
  <c r="BS123" i="78"/>
  <c r="I124" i="78"/>
  <c r="AG124" i="78"/>
  <c r="BG124" i="78"/>
  <c r="CH124" i="78"/>
  <c r="R128" i="78"/>
  <c r="AO115" i="78"/>
  <c r="L116" i="78"/>
  <c r="T116" i="78"/>
  <c r="AB116" i="78"/>
  <c r="AJ116" i="78"/>
  <c r="AT116" i="78"/>
  <c r="BB116" i="78"/>
  <c r="BJ116" i="78"/>
  <c r="BT116" i="78"/>
  <c r="CB116" i="78"/>
  <c r="CJ116" i="78"/>
  <c r="AR117" i="78"/>
  <c r="O118" i="78"/>
  <c r="X118" i="78"/>
  <c r="AG118" i="78"/>
  <c r="AS118" i="78"/>
  <c r="BB118" i="78"/>
  <c r="BK118" i="78"/>
  <c r="BV118" i="78"/>
  <c r="CE118" i="78"/>
  <c r="CN118" i="78"/>
  <c r="N119" i="78"/>
  <c r="X119" i="78"/>
  <c r="Y119" i="78" s="1"/>
  <c r="AG119" i="78"/>
  <c r="AR119" i="78"/>
  <c r="BA119" i="78"/>
  <c r="BJ119" i="78"/>
  <c r="BU119" i="78"/>
  <c r="CD119" i="78"/>
  <c r="CN119" i="78"/>
  <c r="BW120" i="78"/>
  <c r="Z122" i="78"/>
  <c r="AZ122" i="78"/>
  <c r="CB122" i="78"/>
  <c r="CP123" i="78"/>
  <c r="CH123" i="78"/>
  <c r="BZ123" i="78"/>
  <c r="BR123" i="78"/>
  <c r="BH123" i="78"/>
  <c r="AZ123" i="78"/>
  <c r="AR123" i="78"/>
  <c r="AH123" i="78"/>
  <c r="Z123" i="78"/>
  <c r="R123" i="78"/>
  <c r="J123" i="78"/>
  <c r="CN123" i="78"/>
  <c r="CF123" i="78"/>
  <c r="BX123" i="78"/>
  <c r="BN123" i="78"/>
  <c r="BF123" i="78"/>
  <c r="AX123" i="78"/>
  <c r="AP123" i="78"/>
  <c r="AF123" i="78"/>
  <c r="X123" i="78"/>
  <c r="P123" i="78"/>
  <c r="CO123" i="78"/>
  <c r="CD123" i="78"/>
  <c r="BT123" i="78"/>
  <c r="BG123" i="78"/>
  <c r="AV123" i="78"/>
  <c r="AJ123" i="78"/>
  <c r="Y123" i="78"/>
  <c r="N123" i="78"/>
  <c r="CI123" i="78"/>
  <c r="BV123" i="78"/>
  <c r="BI123" i="78"/>
  <c r="AU123" i="78"/>
  <c r="AG123" i="78"/>
  <c r="I123" i="78"/>
  <c r="CQ123" i="78"/>
  <c r="CC123" i="78"/>
  <c r="BO123" i="78"/>
  <c r="BC123" i="78"/>
  <c r="AQ123" i="78"/>
  <c r="AC123" i="78"/>
  <c r="Q123" i="78"/>
  <c r="CM123" i="78"/>
  <c r="CB123" i="78"/>
  <c r="BM123" i="78"/>
  <c r="BB123" i="78"/>
  <c r="AO123" i="78"/>
  <c r="AB123" i="78"/>
  <c r="O123" i="78"/>
  <c r="CK123" i="78"/>
  <c r="BY123" i="78"/>
  <c r="BK123" i="78"/>
  <c r="AY123" i="78"/>
  <c r="W123" i="78"/>
  <c r="L123" i="78"/>
  <c r="T123" i="78"/>
  <c r="U123" i="78" s="1"/>
  <c r="AT123" i="78"/>
  <c r="BU123" i="78"/>
  <c r="CS123" i="78"/>
  <c r="J124" i="78"/>
  <c r="AH124" i="78"/>
  <c r="BH124" i="78"/>
  <c r="CI124" i="78"/>
  <c r="BY125" i="78"/>
  <c r="BX125" i="78"/>
  <c r="BV125" i="78"/>
  <c r="CF125" i="78"/>
  <c r="BU125" i="78"/>
  <c r="CE125" i="78"/>
  <c r="BS125" i="78"/>
  <c r="CC125" i="78"/>
  <c r="L124" i="78"/>
  <c r="AJ124" i="78"/>
  <c r="BL124" i="78"/>
  <c r="CL124" i="78"/>
  <c r="CQ128" i="78"/>
  <c r="CI128" i="78"/>
  <c r="CA128" i="78"/>
  <c r="BS128" i="78"/>
  <c r="BI128" i="78"/>
  <c r="BA128" i="78"/>
  <c r="AS128" i="78"/>
  <c r="AI128" i="78"/>
  <c r="AA128" i="78"/>
  <c r="S128" i="78"/>
  <c r="K128" i="78"/>
  <c r="CO128" i="78"/>
  <c r="CG128" i="78"/>
  <c r="BY128" i="78"/>
  <c r="BO128" i="78"/>
  <c r="BG128" i="78"/>
  <c r="AY128" i="78"/>
  <c r="AQ128" i="78"/>
  <c r="AG128" i="78"/>
  <c r="Y128" i="78"/>
  <c r="Q128" i="78"/>
  <c r="I128" i="78"/>
  <c r="CM128" i="78"/>
  <c r="CE128" i="78"/>
  <c r="BW128" i="78"/>
  <c r="BM128" i="78"/>
  <c r="BE128" i="78"/>
  <c r="AW128" i="78"/>
  <c r="AO128" i="78"/>
  <c r="AE128" i="78"/>
  <c r="CN128" i="78"/>
  <c r="CB128" i="78"/>
  <c r="BL128" i="78"/>
  <c r="AZ128" i="78"/>
  <c r="X128" i="78"/>
  <c r="M128" i="78"/>
  <c r="CL128" i="78"/>
  <c r="BZ128" i="78"/>
  <c r="BK128" i="78"/>
  <c r="AX128" i="78"/>
  <c r="AJ128" i="78"/>
  <c r="V128" i="78"/>
  <c r="W128" i="78" s="1"/>
  <c r="L128" i="78"/>
  <c r="CK128" i="78"/>
  <c r="BX128" i="78"/>
  <c r="BJ128" i="78"/>
  <c r="AV128" i="78"/>
  <c r="AH128" i="78"/>
  <c r="U128" i="78"/>
  <c r="J128" i="78"/>
  <c r="CJ128" i="78"/>
  <c r="BV128" i="78"/>
  <c r="BH128" i="78"/>
  <c r="AU128" i="78"/>
  <c r="AF128" i="78"/>
  <c r="T128" i="78"/>
  <c r="CP128" i="78"/>
  <c r="BN128" i="78"/>
  <c r="AN128" i="78"/>
  <c r="N128" i="78"/>
  <c r="CF128" i="78"/>
  <c r="BD128" i="78"/>
  <c r="AC128" i="78"/>
  <c r="CD128" i="78"/>
  <c r="BC128" i="78"/>
  <c r="AB128" i="78"/>
  <c r="CC128" i="78"/>
  <c r="BB128" i="78"/>
  <c r="Z128" i="78"/>
  <c r="CS128" i="78"/>
  <c r="BT128" i="78"/>
  <c r="AR128" i="78"/>
  <c r="P128" i="78"/>
  <c r="AP128" i="78"/>
  <c r="CQ120" i="78"/>
  <c r="CI120" i="78"/>
  <c r="CA120" i="78"/>
  <c r="BS120" i="78"/>
  <c r="BI120" i="78"/>
  <c r="L120" i="78"/>
  <c r="T120" i="78"/>
  <c r="AB120" i="78"/>
  <c r="AJ120" i="78"/>
  <c r="AT120" i="78"/>
  <c r="BB120" i="78"/>
  <c r="BK120" i="78"/>
  <c r="BV120" i="78"/>
  <c r="CE120" i="78"/>
  <c r="CN120" i="78"/>
  <c r="N121" i="78"/>
  <c r="W121" i="78"/>
  <c r="AH121" i="78"/>
  <c r="AU121" i="78"/>
  <c r="BE121" i="78"/>
  <c r="BR121" i="78"/>
  <c r="CC121" i="78"/>
  <c r="CP121" i="78"/>
  <c r="AS125" i="78"/>
  <c r="AB126" i="78"/>
  <c r="R126" i="78"/>
  <c r="S126" i="78"/>
  <c r="BX126" i="78"/>
  <c r="Q130" i="78"/>
  <c r="BB130" i="78"/>
  <c r="CK131" i="78"/>
  <c r="BZ131" i="78"/>
  <c r="BY131" i="78"/>
  <c r="BX131" i="78"/>
  <c r="BV131" i="78"/>
  <c r="CJ131" i="78"/>
  <c r="BT131" i="78"/>
  <c r="AH133" i="78"/>
  <c r="BS133" i="78"/>
  <c r="AN120" i="78"/>
  <c r="AV120" i="78"/>
  <c r="Q121" i="78"/>
  <c r="AA121" i="78"/>
  <c r="AW121" i="78"/>
  <c r="BH121" i="78"/>
  <c r="BT121" i="78"/>
  <c r="CG121" i="78"/>
  <c r="CR121" i="78"/>
  <c r="CH126" i="78"/>
  <c r="BV126" i="78"/>
  <c r="CD126" i="78"/>
  <c r="BT126" i="78"/>
  <c r="CA126" i="78"/>
  <c r="BY127" i="78"/>
  <c r="BX127" i="78"/>
  <c r="BW127" i="78"/>
  <c r="CF127" i="78"/>
  <c r="BU127" i="78"/>
  <c r="BZ127" i="78"/>
  <c r="CP130" i="78"/>
  <c r="CH130" i="78"/>
  <c r="BZ130" i="78"/>
  <c r="BR130" i="78"/>
  <c r="BH130" i="78"/>
  <c r="AZ130" i="78"/>
  <c r="AR130" i="78"/>
  <c r="AH130" i="78"/>
  <c r="Z130" i="78"/>
  <c r="R130" i="78"/>
  <c r="CL130" i="78"/>
  <c r="CD130" i="78"/>
  <c r="BV130" i="78"/>
  <c r="BL130" i="78"/>
  <c r="BD130" i="78"/>
  <c r="AV130" i="78"/>
  <c r="AN130" i="78"/>
  <c r="AD130" i="78"/>
  <c r="V130" i="78"/>
  <c r="N130" i="78"/>
  <c r="CN130" i="78"/>
  <c r="CC130" i="78"/>
  <c r="BS130" i="78"/>
  <c r="BF130" i="78"/>
  <c r="AU130" i="78"/>
  <c r="AI130" i="78"/>
  <c r="X130" i="78"/>
  <c r="M130" i="78"/>
  <c r="CK130" i="78"/>
  <c r="CA130" i="78"/>
  <c r="BN130" i="78"/>
  <c r="BC130" i="78"/>
  <c r="AS130" i="78"/>
  <c r="AF130" i="78"/>
  <c r="U130" i="78"/>
  <c r="K130" i="78"/>
  <c r="CS130" i="78"/>
  <c r="CI130" i="78"/>
  <c r="BX130" i="78"/>
  <c r="BK130" i="78"/>
  <c r="BA130" i="78"/>
  <c r="AP130" i="78"/>
  <c r="AC130" i="78"/>
  <c r="S130" i="78"/>
  <c r="I130" i="78"/>
  <c r="CG130" i="78"/>
  <c r="BO130" i="78"/>
  <c r="AX130" i="78"/>
  <c r="AE130" i="78"/>
  <c r="O130" i="78"/>
  <c r="CF130" i="78"/>
  <c r="BM130" i="78"/>
  <c r="AW130" i="78"/>
  <c r="AB130" i="78"/>
  <c r="L130" i="78"/>
  <c r="CE130" i="78"/>
  <c r="BJ130" i="78"/>
  <c r="AT130" i="78"/>
  <c r="AA130" i="78"/>
  <c r="J130" i="78"/>
  <c r="CR130" i="78"/>
  <c r="CB130" i="78"/>
  <c r="BI130" i="78"/>
  <c r="AQ130" i="78"/>
  <c r="Y130" i="78"/>
  <c r="W130" i="78"/>
  <c r="BG130" i="78"/>
  <c r="CQ130" i="78"/>
  <c r="CD131" i="78"/>
  <c r="AJ133" i="78"/>
  <c r="AO120" i="78"/>
  <c r="I121" i="78"/>
  <c r="R121" i="78"/>
  <c r="AB121" i="78"/>
  <c r="AN121" i="78"/>
  <c r="AY121" i="78"/>
  <c r="BI121" i="78"/>
  <c r="BU121" i="78"/>
  <c r="CB126" i="78"/>
  <c r="BW134" i="78"/>
  <c r="BT137" i="78"/>
  <c r="BS137" i="78"/>
  <c r="BX137" i="78"/>
  <c r="AT144" i="78"/>
  <c r="AR144" i="78"/>
  <c r="AQ144" i="78"/>
  <c r="AW144" i="78"/>
  <c r="AO144" i="78"/>
  <c r="AY144" i="78"/>
  <c r="AX144" i="78"/>
  <c r="BX134" i="78"/>
  <c r="CD137" i="78"/>
  <c r="CN121" i="78"/>
  <c r="CF121" i="78"/>
  <c r="BX121" i="78"/>
  <c r="BN121" i="78"/>
  <c r="BF121" i="78"/>
  <c r="AX121" i="78"/>
  <c r="AP121" i="78"/>
  <c r="AF121" i="78"/>
  <c r="X121" i="78"/>
  <c r="Y121" i="78" s="1"/>
  <c r="P121" i="78"/>
  <c r="CL121" i="78"/>
  <c r="CD121" i="78"/>
  <c r="BV121" i="78"/>
  <c r="CS121" i="78"/>
  <c r="CI121" i="78"/>
  <c r="BY121" i="78"/>
  <c r="BL121" i="78"/>
  <c r="BC121" i="78"/>
  <c r="AT121" i="78"/>
  <c r="AI121" i="78"/>
  <c r="Z121" i="78"/>
  <c r="L121" i="78"/>
  <c r="U121" i="78"/>
  <c r="AE121" i="78"/>
  <c r="AR121" i="78"/>
  <c r="BB121" i="78"/>
  <c r="BM121" i="78"/>
  <c r="CA121" i="78"/>
  <c r="CM121" i="78"/>
  <c r="BR126" i="78"/>
  <c r="CJ126" i="78"/>
  <c r="CO133" i="78"/>
  <c r="CG133" i="78"/>
  <c r="BY133" i="78"/>
  <c r="BO133" i="78"/>
  <c r="BG133" i="78"/>
  <c r="AY133" i="78"/>
  <c r="AQ133" i="78"/>
  <c r="AG133" i="78"/>
  <c r="Y133" i="78"/>
  <c r="Q133" i="78"/>
  <c r="I133" i="78"/>
  <c r="CS133" i="78"/>
  <c r="CK133" i="78"/>
  <c r="CC133" i="78"/>
  <c r="BU133" i="78"/>
  <c r="BK133" i="78"/>
  <c r="BC133" i="78"/>
  <c r="AU133" i="78"/>
  <c r="AC133" i="78"/>
  <c r="U133" i="78"/>
  <c r="M133" i="78"/>
  <c r="CL133" i="78"/>
  <c r="CA133" i="78"/>
  <c r="BN133" i="78"/>
  <c r="BD133" i="78"/>
  <c r="AS133" i="78"/>
  <c r="AF133" i="78"/>
  <c r="V133" i="78"/>
  <c r="W133" i="78" s="1"/>
  <c r="K133" i="78"/>
  <c r="CI133" i="78"/>
  <c r="BX133" i="78"/>
  <c r="BL133" i="78"/>
  <c r="BA133" i="78"/>
  <c r="AP133" i="78"/>
  <c r="AD133" i="78"/>
  <c r="S133" i="78"/>
  <c r="CQ133" i="78"/>
  <c r="CF133" i="78"/>
  <c r="BV133" i="78"/>
  <c r="BI133" i="78"/>
  <c r="AX133" i="78"/>
  <c r="AN133" i="78"/>
  <c r="AA133" i="78"/>
  <c r="P133" i="78"/>
  <c r="CE133" i="78"/>
  <c r="BM133" i="78"/>
  <c r="AV133" i="78"/>
  <c r="AB133" i="78"/>
  <c r="L133" i="78"/>
  <c r="CD133" i="78"/>
  <c r="BJ133" i="78"/>
  <c r="AT133" i="78"/>
  <c r="Z133" i="78"/>
  <c r="J133" i="78"/>
  <c r="CR133" i="78"/>
  <c r="CB133" i="78"/>
  <c r="BH133" i="78"/>
  <c r="AR133" i="78"/>
  <c r="X133" i="78"/>
  <c r="CP133" i="78"/>
  <c r="BZ133" i="78"/>
  <c r="BF133" i="78"/>
  <c r="AO133" i="78"/>
  <c r="T133" i="78"/>
  <c r="BE133" i="78"/>
  <c r="CN133" i="78"/>
  <c r="AS134" i="78"/>
  <c r="CC134" i="78"/>
  <c r="AS142" i="78"/>
  <c r="AP142" i="78"/>
  <c r="AO142" i="78"/>
  <c r="BA140" i="78"/>
  <c r="AR140" i="78"/>
  <c r="AQ140" i="78"/>
  <c r="AZ140" i="78"/>
  <c r="AO140" i="78"/>
  <c r="AW140" i="78"/>
  <c r="CO126" i="78"/>
  <c r="CG126" i="78"/>
  <c r="BY126" i="78"/>
  <c r="BO126" i="78"/>
  <c r="BG126" i="78"/>
  <c r="AY126" i="78"/>
  <c r="AQ126" i="78"/>
  <c r="AG126" i="78"/>
  <c r="Y126" i="78"/>
  <c r="Q126" i="78"/>
  <c r="I126" i="78"/>
  <c r="CM126" i="78"/>
  <c r="CE126" i="78"/>
  <c r="BW126" i="78"/>
  <c r="BM126" i="78"/>
  <c r="BE126" i="78"/>
  <c r="AW126" i="78"/>
  <c r="AO126" i="78"/>
  <c r="AE126" i="78"/>
  <c r="W126" i="78"/>
  <c r="O126" i="78"/>
  <c r="M126" i="78"/>
  <c r="X126" i="78"/>
  <c r="AI126" i="78"/>
  <c r="AU126" i="78"/>
  <c r="BF126" i="78"/>
  <c r="BS126" i="78"/>
  <c r="CC126" i="78"/>
  <c r="CN126" i="78"/>
  <c r="AX127" i="78"/>
  <c r="AO129" i="78"/>
  <c r="K134" i="78"/>
  <c r="AB134" i="78"/>
  <c r="AU134" i="78"/>
  <c r="BK134" i="78"/>
  <c r="CF134" i="78"/>
  <c r="M135" i="78"/>
  <c r="AD135" i="78"/>
  <c r="AX135" i="78"/>
  <c r="BN135" i="78"/>
  <c r="P137" i="78"/>
  <c r="AN137" i="78"/>
  <c r="BI137" i="78"/>
  <c r="AO127" i="78"/>
  <c r="AY127" i="78"/>
  <c r="AQ129" i="78"/>
  <c r="AZ132" i="78"/>
  <c r="AO132" i="78"/>
  <c r="AW132" i="78"/>
  <c r="AU132" i="78"/>
  <c r="AS132" i="78"/>
  <c r="M134" i="78"/>
  <c r="AC134" i="78"/>
  <c r="AX134" i="78"/>
  <c r="BN134" i="78"/>
  <c r="CQ135" i="78"/>
  <c r="CI135" i="78"/>
  <c r="CA135" i="78"/>
  <c r="BS135" i="78"/>
  <c r="BI135" i="78"/>
  <c r="BA135" i="78"/>
  <c r="AS135" i="78"/>
  <c r="AI135" i="78"/>
  <c r="AA135" i="78"/>
  <c r="S135" i="78"/>
  <c r="K135" i="78"/>
  <c r="CM135" i="78"/>
  <c r="CE135" i="78"/>
  <c r="BW135" i="78"/>
  <c r="BM135" i="78"/>
  <c r="BE135" i="78"/>
  <c r="AW135" i="78"/>
  <c r="AO135" i="78"/>
  <c r="AE135" i="78"/>
  <c r="W135" i="78"/>
  <c r="O135" i="78"/>
  <c r="CR135" i="78"/>
  <c r="CG135" i="78"/>
  <c r="BV135" i="78"/>
  <c r="BJ135" i="78"/>
  <c r="AY135" i="78"/>
  <c r="AN135" i="78"/>
  <c r="AB135" i="78"/>
  <c r="Q135" i="78"/>
  <c r="CO135" i="78"/>
  <c r="CD135" i="78"/>
  <c r="BT135" i="78"/>
  <c r="BG135" i="78"/>
  <c r="AV135" i="78"/>
  <c r="AJ135" i="78"/>
  <c r="Y135" i="78"/>
  <c r="N135" i="78"/>
  <c r="CL135" i="78"/>
  <c r="CB135" i="78"/>
  <c r="BO135" i="78"/>
  <c r="BD135" i="78"/>
  <c r="AT135" i="78"/>
  <c r="AG135" i="78"/>
  <c r="V135" i="78"/>
  <c r="L135" i="78"/>
  <c r="P135" i="78"/>
  <c r="AF135" i="78"/>
  <c r="AZ135" i="78"/>
  <c r="BR135" i="78"/>
  <c r="CJ135" i="78"/>
  <c r="I136" i="78"/>
  <c r="N136" i="78"/>
  <c r="CS137" i="78"/>
  <c r="CK137" i="78"/>
  <c r="CC137" i="78"/>
  <c r="BU137" i="78"/>
  <c r="BK137" i="78"/>
  <c r="BC137" i="78"/>
  <c r="AU137" i="78"/>
  <c r="AC137" i="78"/>
  <c r="M137" i="78"/>
  <c r="CO137" i="78"/>
  <c r="CG137" i="78"/>
  <c r="BY137" i="78"/>
  <c r="BO137" i="78"/>
  <c r="BG137" i="78"/>
  <c r="AY137" i="78"/>
  <c r="AQ137" i="78"/>
  <c r="AG137" i="78"/>
  <c r="Y137" i="78"/>
  <c r="Q137" i="78"/>
  <c r="I137" i="78"/>
  <c r="CM137" i="78"/>
  <c r="CB137" i="78"/>
  <c r="BR137" i="78"/>
  <c r="BE137" i="78"/>
  <c r="AT137" i="78"/>
  <c r="AH137" i="78"/>
  <c r="W137" i="78"/>
  <c r="L137" i="78"/>
  <c r="CL137" i="78"/>
  <c r="CA137" i="78"/>
  <c r="BN137" i="78"/>
  <c r="BD137" i="78"/>
  <c r="AS137" i="78"/>
  <c r="AF137" i="78"/>
  <c r="V137" i="78"/>
  <c r="K137" i="78"/>
  <c r="CJ137" i="78"/>
  <c r="BZ137" i="78"/>
  <c r="BM137" i="78"/>
  <c r="BB137" i="78"/>
  <c r="AR137" i="78"/>
  <c r="AE137" i="78"/>
  <c r="T137" i="78"/>
  <c r="U137" i="78" s="1"/>
  <c r="J137" i="78"/>
  <c r="CR137" i="78"/>
  <c r="CH137" i="78"/>
  <c r="BW137" i="78"/>
  <c r="BJ137" i="78"/>
  <c r="AZ137" i="78"/>
  <c r="AO137" i="78"/>
  <c r="AB137" i="78"/>
  <c r="R137" i="78"/>
  <c r="S137" i="78"/>
  <c r="AP137" i="78"/>
  <c r="BL137" i="78"/>
  <c r="CI137" i="78"/>
  <c r="AW138" i="78"/>
  <c r="AS138" i="78"/>
  <c r="BT138" i="78"/>
  <c r="CA138" i="78"/>
  <c r="BX138" i="78"/>
  <c r="AN140" i="78"/>
  <c r="CB147" i="78"/>
  <c r="BR147" i="78"/>
  <c r="BW147" i="78"/>
  <c r="CA147" i="78"/>
  <c r="BX147" i="78"/>
  <c r="BV147" i="78"/>
  <c r="BT147" i="78"/>
  <c r="CF147" i="78"/>
  <c r="CE147" i="78"/>
  <c r="AQ127" i="78"/>
  <c r="CL134" i="78"/>
  <c r="CD134" i="78"/>
  <c r="BV134" i="78"/>
  <c r="BL134" i="78"/>
  <c r="BD134" i="78"/>
  <c r="AV134" i="78"/>
  <c r="AN134" i="78"/>
  <c r="AD134" i="78"/>
  <c r="V134" i="78"/>
  <c r="W134" i="78" s="1"/>
  <c r="N134" i="78"/>
  <c r="CP134" i="78"/>
  <c r="CH134" i="78"/>
  <c r="BZ134" i="78"/>
  <c r="BR134" i="78"/>
  <c r="BH134" i="78"/>
  <c r="AZ134" i="78"/>
  <c r="AR134" i="78"/>
  <c r="AH134" i="78"/>
  <c r="Z134" i="78"/>
  <c r="R134" i="78"/>
  <c r="J134" i="78"/>
  <c r="CO134" i="78"/>
  <c r="CE134" i="78"/>
  <c r="BT134" i="78"/>
  <c r="BG134" i="78"/>
  <c r="AW134" i="78"/>
  <c r="AJ134" i="78"/>
  <c r="Y134" i="78"/>
  <c r="O134" i="78"/>
  <c r="CM134" i="78"/>
  <c r="CB134" i="78"/>
  <c r="BO134" i="78"/>
  <c r="BE134" i="78"/>
  <c r="AT134" i="78"/>
  <c r="AG134" i="78"/>
  <c r="L134" i="78"/>
  <c r="CJ134" i="78"/>
  <c r="BY134" i="78"/>
  <c r="BM134" i="78"/>
  <c r="BB134" i="78"/>
  <c r="AQ134" i="78"/>
  <c r="AE134" i="78"/>
  <c r="T134" i="78"/>
  <c r="I134" i="78"/>
  <c r="Q134" i="78"/>
  <c r="AI134" i="78"/>
  <c r="BA134" i="78"/>
  <c r="BU134" i="78"/>
  <c r="CK134" i="78"/>
  <c r="BY138" i="78"/>
  <c r="AS140" i="78"/>
  <c r="AY153" i="78"/>
  <c r="AQ153" i="78"/>
  <c r="AS153" i="78"/>
  <c r="BA153" i="78"/>
  <c r="AN153" i="78"/>
  <c r="AZ153" i="78"/>
  <c r="AW153" i="78"/>
  <c r="AV153" i="78"/>
  <c r="AU153" i="78"/>
  <c r="AR153" i="78"/>
  <c r="AO153" i="78"/>
  <c r="L129" i="78"/>
  <c r="T129" i="78"/>
  <c r="AB129" i="78"/>
  <c r="AJ129" i="78"/>
  <c r="AT129" i="78"/>
  <c r="BB129" i="78"/>
  <c r="BJ129" i="78"/>
  <c r="BT129" i="78"/>
  <c r="CB129" i="78"/>
  <c r="CJ129" i="78"/>
  <c r="CR129" i="78"/>
  <c r="CM139" i="78"/>
  <c r="CE139" i="78"/>
  <c r="BW139" i="78"/>
  <c r="BM139" i="78"/>
  <c r="BE139" i="78"/>
  <c r="AW139" i="78"/>
  <c r="AO139" i="78"/>
  <c r="AE139" i="78"/>
  <c r="W139" i="78"/>
  <c r="O139" i="78"/>
  <c r="CQ139" i="78"/>
  <c r="CI139" i="78"/>
  <c r="CA139" i="78"/>
  <c r="BS139" i="78"/>
  <c r="BI139" i="78"/>
  <c r="BA139" i="78"/>
  <c r="AS139" i="78"/>
  <c r="AI139" i="78"/>
  <c r="AA139" i="78"/>
  <c r="S139" i="78"/>
  <c r="K139" i="78"/>
  <c r="M139" i="78"/>
  <c r="X139" i="78"/>
  <c r="AH139" i="78"/>
  <c r="AU139" i="78"/>
  <c r="BF139" i="78"/>
  <c r="BR139" i="78"/>
  <c r="CC139" i="78"/>
  <c r="CN139" i="78"/>
  <c r="O140" i="78"/>
  <c r="J141" i="78"/>
  <c r="Z141" i="78"/>
  <c r="AR141" i="78"/>
  <c r="BH141" i="78"/>
  <c r="BZ141" i="78"/>
  <c r="CP141" i="78"/>
  <c r="CO143" i="78"/>
  <c r="CG143" i="78"/>
  <c r="BY143" i="78"/>
  <c r="BO143" i="78"/>
  <c r="BG143" i="78"/>
  <c r="AY143" i="78"/>
  <c r="AQ143" i="78"/>
  <c r="AG143" i="78"/>
  <c r="Y143" i="78"/>
  <c r="Q143" i="78"/>
  <c r="I143" i="78"/>
  <c r="CL143" i="78"/>
  <c r="CD143" i="78"/>
  <c r="BV143" i="78"/>
  <c r="BL143" i="78"/>
  <c r="BD143" i="78"/>
  <c r="AV143" i="78"/>
  <c r="AN143" i="78"/>
  <c r="AD143" i="78"/>
  <c r="V143" i="78"/>
  <c r="N143" i="78"/>
  <c r="CK143" i="78"/>
  <c r="CA143" i="78"/>
  <c r="BN143" i="78"/>
  <c r="BC143" i="78"/>
  <c r="AS143" i="78"/>
  <c r="AF143" i="78"/>
  <c r="U143" i="78"/>
  <c r="K143" i="78"/>
  <c r="CJ143" i="78"/>
  <c r="BZ143" i="78"/>
  <c r="BM143" i="78"/>
  <c r="BB143" i="78"/>
  <c r="AR143" i="78"/>
  <c r="AE143" i="78"/>
  <c r="T143" i="78"/>
  <c r="J143" i="78"/>
  <c r="CS143" i="78"/>
  <c r="CI143" i="78"/>
  <c r="BX143" i="78"/>
  <c r="BK143" i="78"/>
  <c r="BA143" i="78"/>
  <c r="AP143" i="78"/>
  <c r="AC143" i="78"/>
  <c r="S143" i="78"/>
  <c r="CQ143" i="78"/>
  <c r="CF143" i="78"/>
  <c r="BU143" i="78"/>
  <c r="BI143" i="78"/>
  <c r="AX143" i="78"/>
  <c r="AA143" i="78"/>
  <c r="P143" i="78"/>
  <c r="R143" i="78"/>
  <c r="AO143" i="78"/>
  <c r="BJ143" i="78"/>
  <c r="CH143" i="78"/>
  <c r="AT147" i="78"/>
  <c r="AZ147" i="78"/>
  <c r="AO147" i="78"/>
  <c r="AN147" i="78"/>
  <c r="BA147" i="78"/>
  <c r="AX147" i="78"/>
  <c r="J125" i="78"/>
  <c r="R125" i="78"/>
  <c r="Z125" i="78"/>
  <c r="AH125" i="78"/>
  <c r="AR125" i="78"/>
  <c r="AZ125" i="78"/>
  <c r="BH125" i="78"/>
  <c r="BR125" i="78"/>
  <c r="BZ125" i="78"/>
  <c r="CH125" i="78"/>
  <c r="CP125" i="78"/>
  <c r="L127" i="78"/>
  <c r="T127" i="78"/>
  <c r="AB127" i="78"/>
  <c r="AJ127" i="78"/>
  <c r="AT127" i="78"/>
  <c r="BB127" i="78"/>
  <c r="BJ127" i="78"/>
  <c r="BT127" i="78"/>
  <c r="CB127" i="78"/>
  <c r="CJ127" i="78"/>
  <c r="CR127" i="78"/>
  <c r="N129" i="78"/>
  <c r="V129" i="78"/>
  <c r="AD129" i="78"/>
  <c r="AN129" i="78"/>
  <c r="AV129" i="78"/>
  <c r="BD129" i="78"/>
  <c r="BL129" i="78"/>
  <c r="BV129" i="78"/>
  <c r="CD129" i="78"/>
  <c r="CL129" i="78"/>
  <c r="CM131" i="78"/>
  <c r="CE131" i="78"/>
  <c r="BW131" i="78"/>
  <c r="BM131" i="78"/>
  <c r="BE131" i="78"/>
  <c r="AW131" i="78"/>
  <c r="AO131" i="78"/>
  <c r="AE131" i="78"/>
  <c r="W131" i="78"/>
  <c r="O131" i="78"/>
  <c r="CQ131" i="78"/>
  <c r="CI131" i="78"/>
  <c r="CA131" i="78"/>
  <c r="BS131" i="78"/>
  <c r="BI131" i="78"/>
  <c r="BA131" i="78"/>
  <c r="AS131" i="78"/>
  <c r="AI131" i="78"/>
  <c r="AA131" i="78"/>
  <c r="AB131" i="78" s="1"/>
  <c r="S131" i="78"/>
  <c r="K131" i="78"/>
  <c r="M131" i="78"/>
  <c r="X131" i="78"/>
  <c r="AH131" i="78"/>
  <c r="AU131" i="78"/>
  <c r="BF131" i="78"/>
  <c r="BR131" i="78"/>
  <c r="CC131" i="78"/>
  <c r="CN131" i="78"/>
  <c r="O132" i="78"/>
  <c r="AN136" i="78"/>
  <c r="CP138" i="78"/>
  <c r="CH138" i="78"/>
  <c r="BZ138" i="78"/>
  <c r="BR138" i="78"/>
  <c r="BH138" i="78"/>
  <c r="AZ138" i="78"/>
  <c r="AR138" i="78"/>
  <c r="AH138" i="78"/>
  <c r="Z138" i="78"/>
  <c r="R138" i="78"/>
  <c r="J138" i="78"/>
  <c r="CL138" i="78"/>
  <c r="CD138" i="78"/>
  <c r="BV138" i="78"/>
  <c r="BL138" i="78"/>
  <c r="BD138" i="78"/>
  <c r="AV138" i="78"/>
  <c r="AN138" i="78"/>
  <c r="AD138" i="78"/>
  <c r="V138" i="78"/>
  <c r="N138" i="78"/>
  <c r="M138" i="78"/>
  <c r="X138" i="78"/>
  <c r="AI138" i="78"/>
  <c r="AU138" i="78"/>
  <c r="BF138" i="78"/>
  <c r="BS138" i="78"/>
  <c r="CC138" i="78"/>
  <c r="CN138" i="78"/>
  <c r="P139" i="78"/>
  <c r="Q139" i="78" s="1"/>
  <c r="Z139" i="78"/>
  <c r="AX139" i="78"/>
  <c r="BH139" i="78"/>
  <c r="BU139" i="78"/>
  <c r="CF139" i="78"/>
  <c r="CP139" i="78"/>
  <c r="R140" i="78"/>
  <c r="L141" i="78"/>
  <c r="AB141" i="78"/>
  <c r="AT141" i="78"/>
  <c r="BJ141" i="78"/>
  <c r="CB141" i="78"/>
  <c r="X143" i="78"/>
  <c r="AU143" i="78"/>
  <c r="BS143" i="78"/>
  <c r="CN143" i="78"/>
  <c r="CO141" i="78"/>
  <c r="CG141" i="78"/>
  <c r="BY141" i="78"/>
  <c r="BO141" i="78"/>
  <c r="BG141" i="78"/>
  <c r="AY141" i="78"/>
  <c r="AQ141" i="78"/>
  <c r="AG141" i="78"/>
  <c r="Y141" i="78"/>
  <c r="Q141" i="78"/>
  <c r="I141" i="78"/>
  <c r="CN141" i="78"/>
  <c r="CF141" i="78"/>
  <c r="BX141" i="78"/>
  <c r="BN141" i="78"/>
  <c r="BF141" i="78"/>
  <c r="AX141" i="78"/>
  <c r="AP141" i="78"/>
  <c r="AF141" i="78"/>
  <c r="X141" i="78"/>
  <c r="P141" i="78"/>
  <c r="CM141" i="78"/>
  <c r="CE141" i="78"/>
  <c r="BW141" i="78"/>
  <c r="BM141" i="78"/>
  <c r="BE141" i="78"/>
  <c r="AW141" i="78"/>
  <c r="AO141" i="78"/>
  <c r="AE141" i="78"/>
  <c r="W141" i="78"/>
  <c r="O141" i="78"/>
  <c r="CS141" i="78"/>
  <c r="CK141" i="78"/>
  <c r="CC141" i="78"/>
  <c r="BU141" i="78"/>
  <c r="BK141" i="78"/>
  <c r="BC141" i="78"/>
  <c r="AU141" i="78"/>
  <c r="AC141" i="78"/>
  <c r="U141" i="78"/>
  <c r="M141" i="78"/>
  <c r="N141" i="78"/>
  <c r="AD141" i="78"/>
  <c r="AV141" i="78"/>
  <c r="BL141" i="78"/>
  <c r="CD141" i="78"/>
  <c r="L125" i="78"/>
  <c r="T125" i="78"/>
  <c r="AB125" i="78"/>
  <c r="AJ125" i="78"/>
  <c r="AT125" i="78"/>
  <c r="BB125" i="78"/>
  <c r="BJ125" i="78"/>
  <c r="BT125" i="78"/>
  <c r="CB125" i="78"/>
  <c r="CJ125" i="78"/>
  <c r="N127" i="78"/>
  <c r="V127" i="78"/>
  <c r="W127" i="78" s="1"/>
  <c r="AD127" i="78"/>
  <c r="AN127" i="78"/>
  <c r="AV127" i="78"/>
  <c r="BD127" i="78"/>
  <c r="BL127" i="78"/>
  <c r="BV127" i="78"/>
  <c r="CD127" i="78"/>
  <c r="P129" i="78"/>
  <c r="X129" i="78"/>
  <c r="AF129" i="78"/>
  <c r="AP129" i="78"/>
  <c r="AX129" i="78"/>
  <c r="BF129" i="78"/>
  <c r="BN129" i="78"/>
  <c r="BX129" i="78"/>
  <c r="CF129" i="78"/>
  <c r="P131" i="78"/>
  <c r="Z131" i="78"/>
  <c r="AX131" i="78"/>
  <c r="BH131" i="78"/>
  <c r="BU131" i="78"/>
  <c r="CF131" i="78"/>
  <c r="CP131" i="78"/>
  <c r="P138" i="78"/>
  <c r="AA138" i="78"/>
  <c r="AX138" i="78"/>
  <c r="BI138" i="78"/>
  <c r="BU138" i="78"/>
  <c r="CF138" i="78"/>
  <c r="CQ138" i="78"/>
  <c r="R139" i="78"/>
  <c r="AC139" i="78"/>
  <c r="AP139" i="78"/>
  <c r="AZ139" i="78"/>
  <c r="BK139" i="78"/>
  <c r="BX139" i="78"/>
  <c r="CH139" i="78"/>
  <c r="CS139" i="78"/>
  <c r="J140" i="78"/>
  <c r="R141" i="78"/>
  <c r="AH141" i="78"/>
  <c r="AZ141" i="78"/>
  <c r="BR141" i="78"/>
  <c r="CH141" i="78"/>
  <c r="AB143" i="78"/>
  <c r="AZ143" i="78"/>
  <c r="BW143" i="78"/>
  <c r="CR143" i="78"/>
  <c r="CP151" i="78"/>
  <c r="CH151" i="78"/>
  <c r="BZ151" i="78"/>
  <c r="BR151" i="78"/>
  <c r="BH151" i="78"/>
  <c r="AZ151" i="78"/>
  <c r="AR151" i="78"/>
  <c r="AH151" i="78"/>
  <c r="Z151" i="78"/>
  <c r="R151" i="78"/>
  <c r="J151" i="78"/>
  <c r="CL151" i="78"/>
  <c r="CD151" i="78"/>
  <c r="BV151" i="78"/>
  <c r="BL151" i="78"/>
  <c r="BD151" i="78"/>
  <c r="AV151" i="78"/>
  <c r="AN151" i="78"/>
  <c r="AD151" i="78"/>
  <c r="V151" i="78"/>
  <c r="N151" i="78"/>
  <c r="CJ151" i="78"/>
  <c r="BY151" i="78"/>
  <c r="BM151" i="78"/>
  <c r="BB151" i="78"/>
  <c r="AQ151" i="78"/>
  <c r="AE151" i="78"/>
  <c r="T151" i="78"/>
  <c r="I151" i="78"/>
  <c r="CQ151" i="78"/>
  <c r="CF151" i="78"/>
  <c r="BU151" i="78"/>
  <c r="BI151" i="78"/>
  <c r="AX151" i="78"/>
  <c r="CO151" i="78"/>
  <c r="CE151" i="78"/>
  <c r="BT151" i="78"/>
  <c r="BG151" i="78"/>
  <c r="AW151" i="78"/>
  <c r="AJ151" i="78"/>
  <c r="Y151" i="78"/>
  <c r="O151" i="78"/>
  <c r="CN151" i="78"/>
  <c r="BX151" i="78"/>
  <c r="BE151" i="78"/>
  <c r="AO151" i="78"/>
  <c r="W151" i="78"/>
  <c r="CM151" i="78"/>
  <c r="BW151" i="78"/>
  <c r="BC151" i="78"/>
  <c r="AI151" i="78"/>
  <c r="U151" i="78"/>
  <c r="CI151" i="78"/>
  <c r="BO151" i="78"/>
  <c r="AY151" i="78"/>
  <c r="AF151" i="78"/>
  <c r="Q151" i="78"/>
  <c r="CC151" i="78"/>
  <c r="BK151" i="78"/>
  <c r="AT151" i="78"/>
  <c r="AB151" i="78"/>
  <c r="M151" i="78"/>
  <c r="S151" i="78"/>
  <c r="BA151" i="78"/>
  <c r="CK151" i="78"/>
  <c r="CO154" i="78"/>
  <c r="CG154" i="78"/>
  <c r="BY154" i="78"/>
  <c r="BO154" i="78"/>
  <c r="BG154" i="78"/>
  <c r="AY154" i="78"/>
  <c r="AQ154" i="78"/>
  <c r="AG154" i="78"/>
  <c r="Y154" i="78"/>
  <c r="Q154" i="78"/>
  <c r="I154" i="78"/>
  <c r="CM154" i="78"/>
  <c r="CE154" i="78"/>
  <c r="BW154" i="78"/>
  <c r="BM154" i="78"/>
  <c r="BE154" i="78"/>
  <c r="AW154" i="78"/>
  <c r="AO154" i="78"/>
  <c r="AE154" i="78"/>
  <c r="O154" i="78"/>
  <c r="CL154" i="78"/>
  <c r="CD154" i="78"/>
  <c r="BV154" i="78"/>
  <c r="BL154" i="78"/>
  <c r="BD154" i="78"/>
  <c r="AV154" i="78"/>
  <c r="AN154" i="78"/>
  <c r="AD154" i="78"/>
  <c r="V154" i="78"/>
  <c r="W154" i="78" s="1"/>
  <c r="N154" i="78"/>
  <c r="CS154" i="78"/>
  <c r="CK154" i="78"/>
  <c r="CC154" i="78"/>
  <c r="BU154" i="78"/>
  <c r="BK154" i="78"/>
  <c r="BC154" i="78"/>
  <c r="AU154" i="78"/>
  <c r="AC154" i="78"/>
  <c r="U154" i="78"/>
  <c r="M154" i="78"/>
  <c r="CI154" i="78"/>
  <c r="BS154" i="78"/>
  <c r="BA154" i="78"/>
  <c r="AI154" i="78"/>
  <c r="S154" i="78"/>
  <c r="CR154" i="78"/>
  <c r="CB154" i="78"/>
  <c r="BJ154" i="78"/>
  <c r="AT154" i="78"/>
  <c r="AB154" i="78"/>
  <c r="L154" i="78"/>
  <c r="CQ154" i="78"/>
  <c r="CA154" i="78"/>
  <c r="BI154" i="78"/>
  <c r="AS154" i="78"/>
  <c r="AA154" i="78"/>
  <c r="K154" i="78"/>
  <c r="CP154" i="78"/>
  <c r="BZ154" i="78"/>
  <c r="BH154" i="78"/>
  <c r="AR154" i="78"/>
  <c r="Z154" i="78"/>
  <c r="J154" i="78"/>
  <c r="CJ154" i="78"/>
  <c r="BB154" i="78"/>
  <c r="T154" i="78"/>
  <c r="CH154" i="78"/>
  <c r="AZ154" i="78"/>
  <c r="R154" i="78"/>
  <c r="CF154" i="78"/>
  <c r="AX154" i="78"/>
  <c r="P154" i="78"/>
  <c r="BX154" i="78"/>
  <c r="AP154" i="78"/>
  <c r="BR154" i="78"/>
  <c r="AH154" i="78"/>
  <c r="BF154" i="78"/>
  <c r="P132" i="78"/>
  <c r="X132" i="78"/>
  <c r="AF132" i="78"/>
  <c r="AP132" i="78"/>
  <c r="AX132" i="78"/>
  <c r="BF132" i="78"/>
  <c r="BN132" i="78"/>
  <c r="BX132" i="78"/>
  <c r="CF132" i="78"/>
  <c r="CN132" i="78"/>
  <c r="L136" i="78"/>
  <c r="T136" i="78"/>
  <c r="AB136" i="78"/>
  <c r="AJ136" i="78"/>
  <c r="AT136" i="78"/>
  <c r="BB136" i="78"/>
  <c r="BJ136" i="78"/>
  <c r="BT136" i="78"/>
  <c r="CB136" i="78"/>
  <c r="CJ136" i="78"/>
  <c r="CR136" i="78"/>
  <c r="P140" i="78"/>
  <c r="X140" i="78"/>
  <c r="AF140" i="78"/>
  <c r="AP140" i="78"/>
  <c r="AX140" i="78"/>
  <c r="BF140" i="78"/>
  <c r="BN140" i="78"/>
  <c r="BX140" i="78"/>
  <c r="CF140" i="78"/>
  <c r="CN140" i="78"/>
  <c r="J142" i="78"/>
  <c r="R142" i="78"/>
  <c r="Z142" i="78"/>
  <c r="AH142" i="78"/>
  <c r="AR142" i="78"/>
  <c r="BA142" i="78"/>
  <c r="BK142" i="78"/>
  <c r="BV142" i="78"/>
  <c r="CE142" i="78"/>
  <c r="R144" i="78"/>
  <c r="AC144" i="78"/>
  <c r="AP144" i="78"/>
  <c r="AZ144" i="78"/>
  <c r="BK144" i="78"/>
  <c r="BX144" i="78"/>
  <c r="CH144" i="78"/>
  <c r="J145" i="78"/>
  <c r="U145" i="78"/>
  <c r="AH145" i="78"/>
  <c r="AY145" i="78"/>
  <c r="BN145" i="78"/>
  <c r="CC145" i="78"/>
  <c r="CR145" i="78"/>
  <c r="K146" i="78"/>
  <c r="AA151" i="78"/>
  <c r="BJ151" i="78"/>
  <c r="CS151" i="78"/>
  <c r="BT154" i="78"/>
  <c r="CF160" i="78"/>
  <c r="BY160" i="78"/>
  <c r="BX160" i="78"/>
  <c r="L145" i="78"/>
  <c r="V145" i="78"/>
  <c r="W145" i="78" s="1"/>
  <c r="BB145" i="78"/>
  <c r="BO145" i="78"/>
  <c r="P147" i="78"/>
  <c r="AC151" i="78"/>
  <c r="BN151" i="78"/>
  <c r="CN154" i="78"/>
  <c r="CR142" i="78"/>
  <c r="CJ142" i="78"/>
  <c r="CB142" i="78"/>
  <c r="BT142" i="78"/>
  <c r="BJ142" i="78"/>
  <c r="BB142" i="78"/>
  <c r="AT142" i="78"/>
  <c r="L142" i="78"/>
  <c r="T142" i="78"/>
  <c r="AB142" i="78"/>
  <c r="AJ142" i="78"/>
  <c r="AU142" i="78"/>
  <c r="BD142" i="78"/>
  <c r="BM142" i="78"/>
  <c r="BX142" i="78"/>
  <c r="CG142" i="78"/>
  <c r="CP142" i="78"/>
  <c r="CQ145" i="78"/>
  <c r="CI145" i="78"/>
  <c r="CA145" i="78"/>
  <c r="BS145" i="78"/>
  <c r="BI145" i="78"/>
  <c r="BA145" i="78"/>
  <c r="AS145" i="78"/>
  <c r="AI145" i="78"/>
  <c r="AA145" i="78"/>
  <c r="CM145" i="78"/>
  <c r="CE145" i="78"/>
  <c r="BW145" i="78"/>
  <c r="BM145" i="78"/>
  <c r="BE145" i="78"/>
  <c r="AW145" i="78"/>
  <c r="AO145" i="78"/>
  <c r="AE145" i="78"/>
  <c r="CS145" i="78"/>
  <c r="CH145" i="78"/>
  <c r="BX145" i="78"/>
  <c r="BK145" i="78"/>
  <c r="AZ145" i="78"/>
  <c r="AP145" i="78"/>
  <c r="AC145" i="78"/>
  <c r="S145" i="78"/>
  <c r="K145" i="78"/>
  <c r="CO145" i="78"/>
  <c r="CD145" i="78"/>
  <c r="BT145" i="78"/>
  <c r="BG145" i="78"/>
  <c r="AV145" i="78"/>
  <c r="AJ145" i="78"/>
  <c r="Y145" i="78"/>
  <c r="P145" i="78"/>
  <c r="M145" i="78"/>
  <c r="X145" i="78"/>
  <c r="AN145" i="78"/>
  <c r="BC145" i="78"/>
  <c r="BR145" i="78"/>
  <c r="CG145" i="78"/>
  <c r="AG151" i="78"/>
  <c r="BS151" i="78"/>
  <c r="M142" i="78"/>
  <c r="U142" i="78"/>
  <c r="AC142" i="78"/>
  <c r="AV142" i="78"/>
  <c r="BE142" i="78"/>
  <c r="BN142" i="78"/>
  <c r="BY142" i="78"/>
  <c r="CH142" i="78"/>
  <c r="CQ142" i="78"/>
  <c r="N145" i="78"/>
  <c r="Z145" i="78"/>
  <c r="AQ145" i="78"/>
  <c r="BD145" i="78"/>
  <c r="BU145" i="78"/>
  <c r="CJ145" i="78"/>
  <c r="K151" i="78"/>
  <c r="AP151" i="78"/>
  <c r="CA151" i="78"/>
  <c r="X154" i="78"/>
  <c r="L132" i="78"/>
  <c r="T132" i="78"/>
  <c r="U132" i="78" s="1"/>
  <c r="AB132" i="78"/>
  <c r="AJ132" i="78"/>
  <c r="AT132" i="78"/>
  <c r="BB132" i="78"/>
  <c r="BJ132" i="78"/>
  <c r="BT132" i="78"/>
  <c r="CB132" i="78"/>
  <c r="CJ132" i="78"/>
  <c r="P136" i="78"/>
  <c r="X136" i="78"/>
  <c r="AF136" i="78"/>
  <c r="AP136" i="78"/>
  <c r="AX136" i="78"/>
  <c r="BF136" i="78"/>
  <c r="BN136" i="78"/>
  <c r="BX136" i="78"/>
  <c r="CF136" i="78"/>
  <c r="L140" i="78"/>
  <c r="T140" i="78"/>
  <c r="AB140" i="78"/>
  <c r="AJ140" i="78"/>
  <c r="AT140" i="78"/>
  <c r="BB140" i="78"/>
  <c r="BJ140" i="78"/>
  <c r="BT140" i="78"/>
  <c r="CB140" i="78"/>
  <c r="CJ140" i="78"/>
  <c r="N142" i="78"/>
  <c r="V142" i="78"/>
  <c r="AD142" i="78"/>
  <c r="AN142" i="78"/>
  <c r="AW142" i="78"/>
  <c r="BF142" i="78"/>
  <c r="BO142" i="78"/>
  <c r="BZ142" i="78"/>
  <c r="CI142" i="78"/>
  <c r="CS142" i="78"/>
  <c r="CL144" i="78"/>
  <c r="CD144" i="78"/>
  <c r="BV144" i="78"/>
  <c r="BL144" i="78"/>
  <c r="BD144" i="78"/>
  <c r="AV144" i="78"/>
  <c r="AN144" i="78"/>
  <c r="AD144" i="78"/>
  <c r="V144" i="78"/>
  <c r="N144" i="78"/>
  <c r="CQ144" i="78"/>
  <c r="CI144" i="78"/>
  <c r="CA144" i="78"/>
  <c r="BS144" i="78"/>
  <c r="BI144" i="78"/>
  <c r="BA144" i="78"/>
  <c r="AS144" i="78"/>
  <c r="AI144" i="78"/>
  <c r="AA144" i="78"/>
  <c r="S144" i="78"/>
  <c r="K144" i="78"/>
  <c r="M144" i="78"/>
  <c r="X144" i="78"/>
  <c r="AH144" i="78"/>
  <c r="AU144" i="78"/>
  <c r="BF144" i="78"/>
  <c r="BR144" i="78"/>
  <c r="CC144" i="78"/>
  <c r="CN144" i="78"/>
  <c r="O145" i="78"/>
  <c r="AB145" i="78"/>
  <c r="AR145" i="78"/>
  <c r="BF145" i="78"/>
  <c r="BV145" i="78"/>
  <c r="CK145" i="78"/>
  <c r="J146" i="78"/>
  <c r="Q146" i="78"/>
  <c r="R146" i="78"/>
  <c r="V147" i="78"/>
  <c r="W147" i="78" s="1"/>
  <c r="L151" i="78"/>
  <c r="AS151" i="78"/>
  <c r="CB151" i="78"/>
  <c r="AF154" i="78"/>
  <c r="CR149" i="78"/>
  <c r="CJ149" i="78"/>
  <c r="CN149" i="78"/>
  <c r="CE149" i="78"/>
  <c r="BW149" i="78"/>
  <c r="BM149" i="78"/>
  <c r="BE149" i="78"/>
  <c r="AW149" i="78"/>
  <c r="AO149" i="78"/>
  <c r="AE149" i="78"/>
  <c r="W149" i="78"/>
  <c r="O149" i="78"/>
  <c r="CS149" i="78"/>
  <c r="CI149" i="78"/>
  <c r="CA149" i="78"/>
  <c r="BS149" i="78"/>
  <c r="BI149" i="78"/>
  <c r="BA149" i="78"/>
  <c r="AS149" i="78"/>
  <c r="AI149" i="78"/>
  <c r="AA149" i="78"/>
  <c r="S149" i="78"/>
  <c r="K149" i="78"/>
  <c r="M149" i="78"/>
  <c r="X149" i="78"/>
  <c r="AH149" i="78"/>
  <c r="AU149" i="78"/>
  <c r="BF149" i="78"/>
  <c r="BR149" i="78"/>
  <c r="CC149" i="78"/>
  <c r="CO149" i="78"/>
  <c r="W150" i="78"/>
  <c r="AJ150" i="78"/>
  <c r="BA150" i="78"/>
  <c r="BR150" i="78"/>
  <c r="CE150" i="78"/>
  <c r="N152" i="78"/>
  <c r="Q153" i="78"/>
  <c r="I153" i="78"/>
  <c r="U153" i="78"/>
  <c r="V153" i="78" s="1"/>
  <c r="O153" i="78"/>
  <c r="N153" i="78"/>
  <c r="M153" i="78"/>
  <c r="BJ156" i="78"/>
  <c r="AN146" i="78"/>
  <c r="AY146" i="78"/>
  <c r="J147" i="78"/>
  <c r="T147" i="78"/>
  <c r="AE147" i="78"/>
  <c r="AR147" i="78"/>
  <c r="BB147" i="78"/>
  <c r="BM147" i="78"/>
  <c r="BZ147" i="78"/>
  <c r="CP148" i="78"/>
  <c r="CH148" i="78"/>
  <c r="BZ148" i="78"/>
  <c r="BR148" i="78"/>
  <c r="BH148" i="78"/>
  <c r="AZ148" i="78"/>
  <c r="AR148" i="78"/>
  <c r="AH148" i="78"/>
  <c r="Z148" i="78"/>
  <c r="R148" i="78"/>
  <c r="J148" i="78"/>
  <c r="K148" i="78" s="1"/>
  <c r="CL148" i="78"/>
  <c r="CD148" i="78"/>
  <c r="BV148" i="78"/>
  <c r="BL148" i="78"/>
  <c r="BD148" i="78"/>
  <c r="AV148" i="78"/>
  <c r="AN148" i="78"/>
  <c r="AD148" i="78"/>
  <c r="V148" i="78"/>
  <c r="N148" i="78"/>
  <c r="M148" i="78"/>
  <c r="X148" i="78"/>
  <c r="AI148" i="78"/>
  <c r="AU148" i="78"/>
  <c r="BF148" i="78"/>
  <c r="BS148" i="78"/>
  <c r="CC148" i="78"/>
  <c r="CN148" i="78"/>
  <c r="P149" i="78"/>
  <c r="Z149" i="78"/>
  <c r="AX149" i="78"/>
  <c r="BH149" i="78"/>
  <c r="BU149" i="78"/>
  <c r="CF149" i="78"/>
  <c r="CQ149" i="78"/>
  <c r="L150" i="78"/>
  <c r="Z150" i="78"/>
  <c r="AP150" i="78"/>
  <c r="BE150" i="78"/>
  <c r="BT150" i="78"/>
  <c r="M156" i="78"/>
  <c r="BO156" i="78"/>
  <c r="M152" i="78"/>
  <c r="R152" i="78"/>
  <c r="AY155" i="78"/>
  <c r="AT155" i="78"/>
  <c r="AS155" i="78"/>
  <c r="AR155" i="78"/>
  <c r="R149" i="78"/>
  <c r="AC149" i="78"/>
  <c r="AP149" i="78"/>
  <c r="AZ149" i="78"/>
  <c r="BK149" i="78"/>
  <c r="BX149" i="78"/>
  <c r="CH149" i="78"/>
  <c r="CS150" i="78"/>
  <c r="CK150" i="78"/>
  <c r="CC150" i="78"/>
  <c r="BU150" i="78"/>
  <c r="BK150" i="78"/>
  <c r="BC150" i="78"/>
  <c r="AU150" i="78"/>
  <c r="AC150" i="78"/>
  <c r="U150" i="78"/>
  <c r="M150" i="78"/>
  <c r="CO150" i="78"/>
  <c r="CG150" i="78"/>
  <c r="BY150" i="78"/>
  <c r="BO150" i="78"/>
  <c r="BG150" i="78"/>
  <c r="AY150" i="78"/>
  <c r="AQ150" i="78"/>
  <c r="AG150" i="78"/>
  <c r="Y150" i="78"/>
  <c r="I150" i="78"/>
  <c r="CQ150" i="78"/>
  <c r="CF150" i="78"/>
  <c r="BV150" i="78"/>
  <c r="BI150" i="78"/>
  <c r="AX150" i="78"/>
  <c r="AN150" i="78"/>
  <c r="AA150" i="78"/>
  <c r="P150" i="78"/>
  <c r="Q150" i="78" s="1"/>
  <c r="CL150" i="78"/>
  <c r="CA150" i="78"/>
  <c r="BN150" i="78"/>
  <c r="BD150" i="78"/>
  <c r="AS150" i="78"/>
  <c r="AF150" i="78"/>
  <c r="V150" i="78"/>
  <c r="K150" i="78"/>
  <c r="O150" i="78"/>
  <c r="AD150" i="78"/>
  <c r="AT150" i="78"/>
  <c r="BH150" i="78"/>
  <c r="BX150" i="78"/>
  <c r="CM150" i="78"/>
  <c r="K153" i="78"/>
  <c r="BA155" i="78"/>
  <c r="S156" i="78"/>
  <c r="CS147" i="78"/>
  <c r="CK147" i="78"/>
  <c r="CC147" i="78"/>
  <c r="BU147" i="78"/>
  <c r="BK147" i="78"/>
  <c r="BC147" i="78"/>
  <c r="AU147" i="78"/>
  <c r="AC147" i="78"/>
  <c r="U147" i="78"/>
  <c r="M147" i="78"/>
  <c r="CO147" i="78"/>
  <c r="CG147" i="78"/>
  <c r="BY147" i="78"/>
  <c r="BO147" i="78"/>
  <c r="BG147" i="78"/>
  <c r="AY147" i="78"/>
  <c r="AQ147" i="78"/>
  <c r="AG147" i="78"/>
  <c r="Y147" i="78"/>
  <c r="Q147" i="78"/>
  <c r="I147" i="78"/>
  <c r="N147" i="78"/>
  <c r="X147" i="78"/>
  <c r="AI147" i="78"/>
  <c r="AV147" i="78"/>
  <c r="BF147" i="78"/>
  <c r="BS147" i="78"/>
  <c r="CD147" i="78"/>
  <c r="CN147" i="78"/>
  <c r="Q148" i="78"/>
  <c r="AB148" i="78"/>
  <c r="AO148" i="78"/>
  <c r="AY148" i="78"/>
  <c r="BJ148" i="78"/>
  <c r="BW148" i="78"/>
  <c r="CG148" i="78"/>
  <c r="CR148" i="78"/>
  <c r="I149" i="78"/>
  <c r="T149" i="78"/>
  <c r="U149" i="78" s="1"/>
  <c r="AD149" i="78"/>
  <c r="AQ149" i="78"/>
  <c r="BB149" i="78"/>
  <c r="BL149" i="78"/>
  <c r="BY149" i="78"/>
  <c r="CK149" i="78"/>
  <c r="R150" i="78"/>
  <c r="AE150" i="78"/>
  <c r="AV150" i="78"/>
  <c r="BJ150" i="78"/>
  <c r="BZ150" i="78"/>
  <c r="CN150" i="78"/>
  <c r="R153" i="78"/>
  <c r="BB155" i="78"/>
  <c r="CQ156" i="78"/>
  <c r="CI156" i="78"/>
  <c r="CA156" i="78"/>
  <c r="BS156" i="78"/>
  <c r="BI156" i="78"/>
  <c r="BA156" i="78"/>
  <c r="AS156" i="78"/>
  <c r="CP156" i="78"/>
  <c r="CH156" i="78"/>
  <c r="BZ156" i="78"/>
  <c r="BR156" i="78"/>
  <c r="BH156" i="78"/>
  <c r="AZ156" i="78"/>
  <c r="AR156" i="78"/>
  <c r="AH156" i="78"/>
  <c r="Z156" i="78"/>
  <c r="R156" i="78"/>
  <c r="J156" i="78"/>
  <c r="CL156" i="78"/>
  <c r="CD156" i="78"/>
  <c r="BV156" i="78"/>
  <c r="BL156" i="78"/>
  <c r="BD156" i="78"/>
  <c r="AV156" i="78"/>
  <c r="AN156" i="78"/>
  <c r="AD156" i="78"/>
  <c r="V156" i="78"/>
  <c r="N156" i="78"/>
  <c r="CM156" i="78"/>
  <c r="BY156" i="78"/>
  <c r="BK156" i="78"/>
  <c r="AX156" i="78"/>
  <c r="AJ156" i="78"/>
  <c r="Y156" i="78"/>
  <c r="O156" i="78"/>
  <c r="CJ156" i="78"/>
  <c r="BW156" i="78"/>
  <c r="BG156" i="78"/>
  <c r="AU156" i="78"/>
  <c r="AG156" i="78"/>
  <c r="W156" i="78"/>
  <c r="L156" i="78"/>
  <c r="CG156" i="78"/>
  <c r="BU156" i="78"/>
  <c r="BF156" i="78"/>
  <c r="AT156" i="78"/>
  <c r="AF156" i="78"/>
  <c r="U156" i="78"/>
  <c r="K156" i="78"/>
  <c r="CS156" i="78"/>
  <c r="CF156" i="78"/>
  <c r="BT156" i="78"/>
  <c r="BE156" i="78"/>
  <c r="AQ156" i="78"/>
  <c r="AE156" i="78"/>
  <c r="T156" i="78"/>
  <c r="I156" i="78"/>
  <c r="CN156" i="78"/>
  <c r="BM156" i="78"/>
  <c r="P156" i="78"/>
  <c r="CE156" i="78"/>
  <c r="BC156" i="78"/>
  <c r="AC156" i="78"/>
  <c r="CC156" i="78"/>
  <c r="BB156" i="78"/>
  <c r="AB156" i="78"/>
  <c r="CB156" i="78"/>
  <c r="AY156" i="78"/>
  <c r="AA156" i="78"/>
  <c r="BX156" i="78"/>
  <c r="AW156" i="78"/>
  <c r="X156" i="78"/>
  <c r="AI156" i="78"/>
  <c r="CR156" i="78"/>
  <c r="CP159" i="78"/>
  <c r="CH159" i="78"/>
  <c r="BZ159" i="78"/>
  <c r="BR159" i="78"/>
  <c r="BH159" i="78"/>
  <c r="AZ159" i="78"/>
  <c r="AR159" i="78"/>
  <c r="AH159" i="78"/>
  <c r="Z159" i="78"/>
  <c r="R159" i="78"/>
  <c r="J159" i="78"/>
  <c r="CO159" i="78"/>
  <c r="CG159" i="78"/>
  <c r="BY159" i="78"/>
  <c r="BO159" i="78"/>
  <c r="BG159" i="78"/>
  <c r="AY159" i="78"/>
  <c r="AQ159" i="78"/>
  <c r="AG159" i="78"/>
  <c r="Y159" i="78"/>
  <c r="Q159" i="78"/>
  <c r="I159" i="78"/>
  <c r="CN159" i="78"/>
  <c r="CF159" i="78"/>
  <c r="BX159" i="78"/>
  <c r="BN159" i="78"/>
  <c r="BF159" i="78"/>
  <c r="AX159" i="78"/>
  <c r="AP159" i="78"/>
  <c r="AF159" i="78"/>
  <c r="X159" i="78"/>
  <c r="P159" i="78"/>
  <c r="CM159" i="78"/>
  <c r="CE159" i="78"/>
  <c r="BW159" i="78"/>
  <c r="BM159" i="78"/>
  <c r="BE159" i="78"/>
  <c r="AW159" i="78"/>
  <c r="AO159" i="78"/>
  <c r="AE159" i="78"/>
  <c r="W159" i="78"/>
  <c r="O159" i="78"/>
  <c r="CL159" i="78"/>
  <c r="CD159" i="78"/>
  <c r="BV159" i="78"/>
  <c r="BL159" i="78"/>
  <c r="BD159" i="78"/>
  <c r="AV159" i="78"/>
  <c r="AN159" i="78"/>
  <c r="AD159" i="78"/>
  <c r="V159" i="78"/>
  <c r="N159" i="78"/>
  <c r="CS159" i="78"/>
  <c r="CK159" i="78"/>
  <c r="CC159" i="78"/>
  <c r="BU159" i="78"/>
  <c r="BK159" i="78"/>
  <c r="BC159" i="78"/>
  <c r="AU159" i="78"/>
  <c r="AC159" i="78"/>
  <c r="M159" i="78"/>
  <c r="CI159" i="78"/>
  <c r="BA159" i="78"/>
  <c r="S159" i="78"/>
  <c r="CB159" i="78"/>
  <c r="AT159" i="78"/>
  <c r="L159" i="78"/>
  <c r="CA159" i="78"/>
  <c r="AS159" i="78"/>
  <c r="K159" i="78"/>
  <c r="BT159" i="78"/>
  <c r="AJ159" i="78"/>
  <c r="BS159" i="78"/>
  <c r="AI159" i="78"/>
  <c r="CR159" i="78"/>
  <c r="BJ159" i="78"/>
  <c r="AB159" i="78"/>
  <c r="AA159" i="78"/>
  <c r="T159" i="78"/>
  <c r="U159" i="78" s="1"/>
  <c r="CQ159" i="78"/>
  <c r="CJ159" i="78"/>
  <c r="CF155" i="78"/>
  <c r="L146" i="78"/>
  <c r="T146" i="78"/>
  <c r="U146" i="78" s="1"/>
  <c r="AB146" i="78"/>
  <c r="AJ146" i="78"/>
  <c r="AT146" i="78"/>
  <c r="BB146" i="78"/>
  <c r="BJ146" i="78"/>
  <c r="BT146" i="78"/>
  <c r="CB146" i="78"/>
  <c r="CJ146" i="78"/>
  <c r="CR146" i="78"/>
  <c r="BV152" i="78"/>
  <c r="BX152" i="78"/>
  <c r="BS155" i="78"/>
  <c r="P146" i="78"/>
  <c r="X146" i="78"/>
  <c r="AF146" i="78"/>
  <c r="AP146" i="78"/>
  <c r="AX146" i="78"/>
  <c r="BF146" i="78"/>
  <c r="BN146" i="78"/>
  <c r="BX146" i="78"/>
  <c r="CF146" i="78"/>
  <c r="K152" i="78"/>
  <c r="S152" i="78"/>
  <c r="AA152" i="78"/>
  <c r="AI152" i="78"/>
  <c r="AS152" i="78"/>
  <c r="BA152" i="78"/>
  <c r="BI152" i="78"/>
  <c r="BS152" i="78"/>
  <c r="CA152" i="78"/>
  <c r="CI152" i="78"/>
  <c r="CQ152" i="78"/>
  <c r="P153" i="78"/>
  <c r="X153" i="78"/>
  <c r="AF153" i="78"/>
  <c r="AP153" i="78"/>
  <c r="AX153" i="78"/>
  <c r="BF153" i="78"/>
  <c r="BN153" i="78"/>
  <c r="BX153" i="78"/>
  <c r="CF153" i="78"/>
  <c r="CN153" i="78"/>
  <c r="J155" i="78"/>
  <c r="R155" i="78"/>
  <c r="AA155" i="78"/>
  <c r="AJ155" i="78"/>
  <c r="AV155" i="78"/>
  <c r="BE155" i="78"/>
  <c r="BN155" i="78"/>
  <c r="BY155" i="78"/>
  <c r="CH155" i="78"/>
  <c r="CQ155" i="78"/>
  <c r="J157" i="78"/>
  <c r="AG157" i="78"/>
  <c r="BB157" i="78"/>
  <c r="BZ157" i="78"/>
  <c r="L152" i="78"/>
  <c r="T152" i="78"/>
  <c r="U152" i="78" s="1"/>
  <c r="AB152" i="78"/>
  <c r="AJ152" i="78"/>
  <c r="AT152" i="78"/>
  <c r="BB152" i="78"/>
  <c r="BJ152" i="78"/>
  <c r="BT152" i="78"/>
  <c r="CB152" i="78"/>
  <c r="CJ152" i="78"/>
  <c r="CR152" i="78"/>
  <c r="K155" i="78"/>
  <c r="S155" i="78"/>
  <c r="AB155" i="78"/>
  <c r="AN155" i="78"/>
  <c r="AW155" i="78"/>
  <c r="BF155" i="78"/>
  <c r="BO155" i="78"/>
  <c r="BZ155" i="78"/>
  <c r="CI155" i="78"/>
  <c r="L157" i="78"/>
  <c r="AH157" i="78"/>
  <c r="BG157" i="78"/>
  <c r="AN158" i="78"/>
  <c r="CS155" i="78"/>
  <c r="CK155" i="78"/>
  <c r="CC155" i="78"/>
  <c r="BU155" i="78"/>
  <c r="BK155" i="78"/>
  <c r="BC155" i="78"/>
  <c r="AU155" i="78"/>
  <c r="AC155" i="78"/>
  <c r="U155" i="78"/>
  <c r="L155" i="78"/>
  <c r="T155" i="78"/>
  <c r="AD155" i="78"/>
  <c r="AO155" i="78"/>
  <c r="AX155" i="78"/>
  <c r="BG155" i="78"/>
  <c r="BR155" i="78"/>
  <c r="CA155" i="78"/>
  <c r="CJ155" i="78"/>
  <c r="CN157" i="78"/>
  <c r="CF157" i="78"/>
  <c r="BX157" i="78"/>
  <c r="BN157" i="78"/>
  <c r="BF157" i="78"/>
  <c r="AX157" i="78"/>
  <c r="AP157" i="78"/>
  <c r="AF157" i="78"/>
  <c r="X157" i="78"/>
  <c r="P157" i="78"/>
  <c r="CM157" i="78"/>
  <c r="CE157" i="78"/>
  <c r="BW157" i="78"/>
  <c r="BM157" i="78"/>
  <c r="BE157" i="78"/>
  <c r="AW157" i="78"/>
  <c r="AO157" i="78"/>
  <c r="AE157" i="78"/>
  <c r="O157" i="78"/>
  <c r="CL157" i="78"/>
  <c r="CD157" i="78"/>
  <c r="BV157" i="78"/>
  <c r="BL157" i="78"/>
  <c r="BD157" i="78"/>
  <c r="AV157" i="78"/>
  <c r="AN157" i="78"/>
  <c r="AD157" i="78"/>
  <c r="V157" i="78"/>
  <c r="W157" i="78" s="1"/>
  <c r="N157" i="78"/>
  <c r="CS157" i="78"/>
  <c r="CK157" i="78"/>
  <c r="CC157" i="78"/>
  <c r="BU157" i="78"/>
  <c r="BK157" i="78"/>
  <c r="BC157" i="78"/>
  <c r="AU157" i="78"/>
  <c r="AC157" i="78"/>
  <c r="U157" i="78"/>
  <c r="M157" i="78"/>
  <c r="CQ157" i="78"/>
  <c r="CI157" i="78"/>
  <c r="CA157" i="78"/>
  <c r="BS157" i="78"/>
  <c r="BI157" i="78"/>
  <c r="BA157" i="78"/>
  <c r="AS157" i="78"/>
  <c r="AI157" i="78"/>
  <c r="AA157" i="78"/>
  <c r="S157" i="78"/>
  <c r="K157" i="78"/>
  <c r="Q157" i="78"/>
  <c r="AJ157" i="78"/>
  <c r="BH157" i="78"/>
  <c r="CG157" i="78"/>
  <c r="AO158" i="78"/>
  <c r="R158" i="78"/>
  <c r="J158" i="78"/>
  <c r="Q158" i="78"/>
  <c r="O152" i="78"/>
  <c r="W152" i="78"/>
  <c r="AE152" i="78"/>
  <c r="AO152" i="78"/>
  <c r="AW152" i="78"/>
  <c r="BE152" i="78"/>
  <c r="BM152" i="78"/>
  <c r="BW152" i="78"/>
  <c r="CE152" i="78"/>
  <c r="L153" i="78"/>
  <c r="T153" i="78"/>
  <c r="AB153" i="78"/>
  <c r="AJ153" i="78"/>
  <c r="AT153" i="78"/>
  <c r="BB153" i="78"/>
  <c r="BJ153" i="78"/>
  <c r="BT153" i="78"/>
  <c r="CB153" i="78"/>
  <c r="CJ153" i="78"/>
  <c r="N155" i="78"/>
  <c r="W155" i="78"/>
  <c r="AF155" i="78"/>
  <c r="AQ155" i="78"/>
  <c r="AZ155" i="78"/>
  <c r="BI155" i="78"/>
  <c r="BT155" i="78"/>
  <c r="CD155" i="78"/>
  <c r="CM155" i="78"/>
  <c r="T157" i="78"/>
  <c r="AR157" i="78"/>
  <c r="BO157" i="78"/>
  <c r="CJ157" i="78"/>
  <c r="AR158" i="78"/>
  <c r="AY158" i="78"/>
  <c r="AQ158" i="78"/>
  <c r="AW158" i="78"/>
  <c r="P158" i="78"/>
  <c r="X158" i="78"/>
  <c r="AF158" i="78"/>
  <c r="AP158" i="78"/>
  <c r="AX158" i="78"/>
  <c r="BF158" i="78"/>
  <c r="BN158" i="78"/>
  <c r="BX158" i="78"/>
  <c r="CF158" i="78"/>
  <c r="CN158" i="78"/>
  <c r="J160" i="78"/>
  <c r="R160" i="78"/>
  <c r="Z160" i="78"/>
  <c r="AH160" i="78"/>
  <c r="AR160" i="78"/>
  <c r="AZ160" i="78"/>
  <c r="BH160" i="78"/>
  <c r="BR160" i="78"/>
  <c r="BZ160" i="78"/>
  <c r="CH160" i="78"/>
  <c r="CP160" i="78"/>
  <c r="K160" i="78"/>
  <c r="S160" i="78"/>
  <c r="AA160" i="78"/>
  <c r="AI160" i="78"/>
  <c r="AS160" i="78"/>
  <c r="BA160" i="78"/>
  <c r="BI160" i="78"/>
  <c r="BS160" i="78"/>
  <c r="CA160" i="78"/>
  <c r="CI160" i="78"/>
  <c r="CQ160" i="78"/>
  <c r="AZ158" i="78"/>
  <c r="BH158" i="78"/>
  <c r="BR158" i="78"/>
  <c r="BZ158" i="78"/>
  <c r="CH158" i="78"/>
  <c r="CP158" i="78"/>
  <c r="L160" i="78"/>
  <c r="T160" i="78"/>
  <c r="AB160" i="78"/>
  <c r="AJ160" i="78"/>
  <c r="AT160" i="78"/>
  <c r="BB160" i="78"/>
  <c r="BJ160" i="78"/>
  <c r="BT160" i="78"/>
  <c r="CB160" i="78"/>
  <c r="CJ160" i="78"/>
  <c r="CR160" i="78"/>
  <c r="K158" i="78"/>
  <c r="S158" i="78"/>
  <c r="T158" i="78" s="1"/>
  <c r="AA158" i="78"/>
  <c r="AI158" i="78"/>
  <c r="AS158" i="78"/>
  <c r="BA158" i="78"/>
  <c r="BI158" i="78"/>
  <c r="BS158" i="78"/>
  <c r="CA158" i="78"/>
  <c r="CI158" i="78"/>
  <c r="CQ158" i="78"/>
  <c r="M160" i="78"/>
  <c r="U160" i="78"/>
  <c r="AC160" i="78"/>
  <c r="AU160" i="78"/>
  <c r="BC160" i="78"/>
  <c r="BK160" i="78"/>
  <c r="BU160" i="78"/>
  <c r="CC160" i="78"/>
  <c r="CK160" i="78"/>
  <c r="CS160" i="78"/>
  <c r="L158" i="78"/>
  <c r="AB158" i="78"/>
  <c r="AJ158" i="78"/>
  <c r="AT158" i="78"/>
  <c r="BB158" i="78"/>
  <c r="BJ158" i="78"/>
  <c r="BT158" i="78"/>
  <c r="CB158" i="78"/>
  <c r="CJ158" i="78"/>
  <c r="CR158" i="78"/>
  <c r="N160" i="78"/>
  <c r="V160" i="78"/>
  <c r="W160" i="78" s="1"/>
  <c r="AD160" i="78"/>
  <c r="AN160" i="78"/>
  <c r="AV160" i="78"/>
  <c r="BD160" i="78"/>
  <c r="BL160" i="78"/>
  <c r="BV160" i="78"/>
  <c r="CD160" i="78"/>
  <c r="CL160" i="78"/>
  <c r="M158" i="78"/>
  <c r="U158" i="78"/>
  <c r="AC158" i="78"/>
  <c r="AU158" i="78"/>
  <c r="BC158" i="78"/>
  <c r="BK158" i="78"/>
  <c r="BU158" i="78"/>
  <c r="CC158" i="78"/>
  <c r="CK158" i="78"/>
  <c r="O160" i="78"/>
  <c r="AE160" i="78"/>
  <c r="AO160" i="78"/>
  <c r="AW160" i="78"/>
  <c r="BE160" i="78"/>
  <c r="BM160" i="78"/>
  <c r="BW160" i="78"/>
  <c r="CE160" i="78"/>
  <c r="Y188" i="78"/>
  <c r="H217" i="78" s="1"/>
  <c r="H218" i="78" s="1"/>
  <c r="U176" i="78"/>
  <c r="M176" i="78"/>
  <c r="AK171" i="78"/>
  <c r="D10" i="50"/>
  <c r="D10" i="71" s="1"/>
  <c r="D11" i="50"/>
  <c r="D12" i="50"/>
  <c r="D13" i="50"/>
  <c r="D13" i="71" s="1"/>
  <c r="D15" i="50"/>
  <c r="D15" i="71" s="1"/>
  <c r="D16" i="50"/>
  <c r="D17" i="50"/>
  <c r="D17" i="71" s="1"/>
  <c r="D18" i="50"/>
  <c r="D18" i="71" s="1"/>
  <c r="D5" i="50"/>
  <c r="D11" i="71"/>
  <c r="D12" i="71"/>
  <c r="D16" i="71"/>
  <c r="D19" i="71"/>
  <c r="L10" i="71"/>
  <c r="L11" i="71"/>
  <c r="L12" i="71"/>
  <c r="L13" i="71"/>
  <c r="L14" i="71"/>
  <c r="L15" i="71"/>
  <c r="L16" i="71"/>
  <c r="L17" i="71"/>
  <c r="L18" i="71"/>
  <c r="J10" i="71"/>
  <c r="J11" i="71"/>
  <c r="J12" i="71"/>
  <c r="J13" i="71"/>
  <c r="J14" i="71"/>
  <c r="J15" i="71"/>
  <c r="J16" i="71"/>
  <c r="J17" i="71"/>
  <c r="J18" i="71"/>
  <c r="J5" i="71"/>
  <c r="F10" i="71"/>
  <c r="G10" i="71"/>
  <c r="H10" i="71"/>
  <c r="F11" i="71"/>
  <c r="G11" i="71"/>
  <c r="H11" i="71"/>
  <c r="F12" i="71"/>
  <c r="G12" i="71"/>
  <c r="H12" i="71"/>
  <c r="F13" i="71"/>
  <c r="G13" i="71"/>
  <c r="H13" i="71"/>
  <c r="F14" i="71"/>
  <c r="G14" i="71"/>
  <c r="H14" i="71"/>
  <c r="F15" i="71"/>
  <c r="G15" i="71"/>
  <c r="H15" i="71"/>
  <c r="F16" i="71"/>
  <c r="G16" i="71"/>
  <c r="H16" i="71"/>
  <c r="F17" i="71"/>
  <c r="G17" i="71"/>
  <c r="H17" i="71"/>
  <c r="F18" i="71"/>
  <c r="G18" i="71"/>
  <c r="H18" i="71"/>
  <c r="G5" i="71"/>
  <c r="H5" i="71"/>
  <c r="F5" i="71"/>
  <c r="A6" i="71"/>
  <c r="A7" i="71"/>
  <c r="A8" i="71"/>
  <c r="A9" i="71"/>
  <c r="A10" i="71"/>
  <c r="B10" i="71"/>
  <c r="C10" i="71"/>
  <c r="A11" i="71"/>
  <c r="B11" i="71"/>
  <c r="C11" i="71"/>
  <c r="A12" i="71"/>
  <c r="B12" i="71"/>
  <c r="C12" i="71"/>
  <c r="A13" i="71"/>
  <c r="B13" i="71"/>
  <c r="C13" i="71"/>
  <c r="A14" i="71"/>
  <c r="A15" i="71"/>
  <c r="B15" i="71"/>
  <c r="C15" i="71"/>
  <c r="A16" i="71"/>
  <c r="B16" i="71"/>
  <c r="C16" i="71"/>
  <c r="A17" i="71"/>
  <c r="B17" i="71"/>
  <c r="C17" i="71"/>
  <c r="A18" i="71"/>
  <c r="B18" i="71"/>
  <c r="C18" i="71"/>
  <c r="A19" i="71"/>
  <c r="B5" i="71"/>
  <c r="C5" i="71"/>
  <c r="D5" i="71"/>
  <c r="A5" i="71"/>
  <c r="D188" i="78" l="1"/>
  <c r="D210" i="78" s="1"/>
  <c r="D217" i="78" s="1"/>
  <c r="D218" i="78" s="1"/>
  <c r="V186" i="78"/>
  <c r="AK117" i="78"/>
  <c r="AK152" i="78"/>
  <c r="E189" i="78"/>
  <c r="AK109" i="78"/>
  <c r="AK111" i="78"/>
  <c r="AK132" i="78"/>
  <c r="D189" i="78"/>
  <c r="AK129" i="78"/>
  <c r="T176" i="78"/>
  <c r="T188" i="78" s="1"/>
  <c r="R210" i="78" s="1"/>
  <c r="R211" i="78" s="1"/>
  <c r="AK174" i="78"/>
  <c r="V176" i="78"/>
  <c r="V188" i="78" s="1"/>
  <c r="T210" i="78" s="1"/>
  <c r="T211" i="78" s="1"/>
  <c r="P176" i="78"/>
  <c r="P188" i="78" s="1"/>
  <c r="N210" i="78" s="1"/>
  <c r="N211" i="78" s="1"/>
  <c r="O212" i="78" s="1"/>
  <c r="S176" i="78"/>
  <c r="S188" i="78" s="1"/>
  <c r="Q210" i="78" s="1"/>
  <c r="Q211" i="78" s="1"/>
  <c r="R212" i="78" s="1"/>
  <c r="I176" i="78"/>
  <c r="I188" i="78" s="1"/>
  <c r="W176" i="78"/>
  <c r="W188" i="78" s="1"/>
  <c r="F217" i="78" s="1"/>
  <c r="F218" i="78" s="1"/>
  <c r="G219" i="78" s="1"/>
  <c r="J176" i="78"/>
  <c r="J188" i="78" s="1"/>
  <c r="H210" i="78" s="1"/>
  <c r="H211" i="78" s="1"/>
  <c r="O176" i="78"/>
  <c r="O188" i="78" s="1"/>
  <c r="M210" i="78" s="1"/>
  <c r="M211" i="78" s="1"/>
  <c r="AK172" i="78"/>
  <c r="AK176" i="78" s="1"/>
  <c r="AA186" i="78"/>
  <c r="J201" i="78" s="1"/>
  <c r="AK23" i="78"/>
  <c r="AB186" i="78"/>
  <c r="K201" i="78" s="1"/>
  <c r="P186" i="78"/>
  <c r="N193" i="78" s="1"/>
  <c r="AK155" i="78"/>
  <c r="AK157" i="78"/>
  <c r="AK145" i="78"/>
  <c r="AK105" i="78"/>
  <c r="AK115" i="78"/>
  <c r="AK107" i="78"/>
  <c r="AK97" i="78"/>
  <c r="AK91" i="78"/>
  <c r="AK70" i="78"/>
  <c r="AD186" i="78"/>
  <c r="AG186" i="78"/>
  <c r="AK29" i="78"/>
  <c r="CE161" i="78"/>
  <c r="L176" i="78"/>
  <c r="L188" i="78" s="1"/>
  <c r="J210" i="78" s="1"/>
  <c r="J211" i="78" s="1"/>
  <c r="K176" i="78"/>
  <c r="K188" i="78" s="1"/>
  <c r="I210" i="78" s="1"/>
  <c r="I211" i="78" s="1"/>
  <c r="AF186" i="78"/>
  <c r="M187" i="78"/>
  <c r="K194" i="78" s="1"/>
  <c r="AK158" i="78"/>
  <c r="AK148" i="78"/>
  <c r="AK142" i="78"/>
  <c r="AK124" i="78"/>
  <c r="AK92" i="78"/>
  <c r="AK40" i="78"/>
  <c r="AK32" i="78"/>
  <c r="AJ186" i="78"/>
  <c r="K186" i="78"/>
  <c r="I193" i="78" s="1"/>
  <c r="AK15" i="78"/>
  <c r="L186" i="78"/>
  <c r="L4" i="78"/>
  <c r="K185" i="78"/>
  <c r="AK140" i="78"/>
  <c r="AK113" i="78"/>
  <c r="AK73" i="78"/>
  <c r="Q186" i="78"/>
  <c r="AK144" i="78"/>
  <c r="AK84" i="78"/>
  <c r="AK99" i="78"/>
  <c r="AK61" i="78"/>
  <c r="AK60" i="78"/>
  <c r="AK54" i="78"/>
  <c r="N176" i="78"/>
  <c r="N188" i="78" s="1"/>
  <c r="L210" i="78" s="1"/>
  <c r="L211" i="78" s="1"/>
  <c r="M212" i="78" s="1"/>
  <c r="AK135" i="78"/>
  <c r="AK146" i="78"/>
  <c r="AK127" i="78"/>
  <c r="AK58" i="78"/>
  <c r="AK44" i="78"/>
  <c r="AK20" i="78"/>
  <c r="M186" i="78"/>
  <c r="AK139" i="78"/>
  <c r="AK68" i="78"/>
  <c r="AK49" i="78"/>
  <c r="N187" i="78"/>
  <c r="L194" i="78" s="1"/>
  <c r="AK160" i="78"/>
  <c r="AK138" i="78"/>
  <c r="AK131" i="78"/>
  <c r="AK36" i="78"/>
  <c r="AI186" i="78"/>
  <c r="J186" i="78"/>
  <c r="AH187" i="78"/>
  <c r="Q202" i="78" s="1"/>
  <c r="AG187" i="78"/>
  <c r="P202" i="78" s="1"/>
  <c r="C221" i="78"/>
  <c r="Q219" i="78"/>
  <c r="P219" i="78"/>
  <c r="O219" i="78"/>
  <c r="N219" i="78"/>
  <c r="M201" i="78"/>
  <c r="P201" i="78"/>
  <c r="Q187" i="78"/>
  <c r="O194" i="78" s="1"/>
  <c r="W187" i="78"/>
  <c r="F202" i="78" s="1"/>
  <c r="S186" i="78"/>
  <c r="Z186" i="78"/>
  <c r="U186" i="78"/>
  <c r="R186" i="78"/>
  <c r="CF161" i="78"/>
  <c r="AK59" i="78"/>
  <c r="AK141" i="78"/>
  <c r="AK85" i="78"/>
  <c r="AK89" i="78"/>
  <c r="AK100" i="78"/>
  <c r="AK71" i="78"/>
  <c r="AK17" i="78"/>
  <c r="AK19" i="78"/>
  <c r="BV161" i="78"/>
  <c r="AK24" i="78"/>
  <c r="BA161" i="78"/>
  <c r="AF161" i="78"/>
  <c r="AF187" i="78"/>
  <c r="O202" i="78" s="1"/>
  <c r="Y187" i="78"/>
  <c r="H202" i="78" s="1"/>
  <c r="CO161" i="78"/>
  <c r="CH161" i="78"/>
  <c r="BC161" i="78"/>
  <c r="AK22" i="78"/>
  <c r="AK31" i="78"/>
  <c r="N161" i="78"/>
  <c r="L161" i="78"/>
  <c r="J195" i="78" s="1"/>
  <c r="L187" i="78"/>
  <c r="J194" i="78" s="1"/>
  <c r="AC161" i="78"/>
  <c r="AK9" i="78"/>
  <c r="CN161" i="78"/>
  <c r="R161" i="78"/>
  <c r="P195" i="78" s="1"/>
  <c r="R187" i="78"/>
  <c r="P194" i="78" s="1"/>
  <c r="Q161" i="78"/>
  <c r="AK156" i="78"/>
  <c r="AK114" i="78"/>
  <c r="AK159" i="78"/>
  <c r="AK147" i="78"/>
  <c r="AK134" i="78"/>
  <c r="AK80" i="78"/>
  <c r="AK90" i="78"/>
  <c r="AK87" i="78"/>
  <c r="AK74" i="78"/>
  <c r="AK75" i="78"/>
  <c r="AK62" i="78"/>
  <c r="AK38" i="78"/>
  <c r="AK28" i="78"/>
  <c r="BD161" i="78"/>
  <c r="Y8" i="78"/>
  <c r="Y161" i="78" s="1"/>
  <c r="X186" i="78"/>
  <c r="S161" i="78"/>
  <c r="BW161" i="78"/>
  <c r="AP161" i="78"/>
  <c r="AG161" i="78"/>
  <c r="P203" i="78" s="1"/>
  <c r="Z5" i="78"/>
  <c r="CP161" i="78"/>
  <c r="BK161" i="78"/>
  <c r="AO161" i="78"/>
  <c r="AK39" i="78"/>
  <c r="AC186" i="78"/>
  <c r="N186" i="78"/>
  <c r="AK79" i="78"/>
  <c r="BY161" i="78"/>
  <c r="W161" i="78"/>
  <c r="AS161" i="78"/>
  <c r="AK21" i="78"/>
  <c r="AK53" i="78"/>
  <c r="CM161" i="78"/>
  <c r="J161" i="78"/>
  <c r="X161" i="78"/>
  <c r="X187" i="78"/>
  <c r="G202" i="78" s="1"/>
  <c r="AU161" i="78"/>
  <c r="AK149" i="78"/>
  <c r="AK136" i="78"/>
  <c r="AK126" i="78"/>
  <c r="AK116" i="78"/>
  <c r="AK110" i="78"/>
  <c r="AK103" i="78"/>
  <c r="AK101" i="78"/>
  <c r="AK76" i="78"/>
  <c r="AK56" i="78"/>
  <c r="AK45" i="78"/>
  <c r="AK47" i="78"/>
  <c r="AK48" i="78"/>
  <c r="AK42" i="78"/>
  <c r="AK27" i="78"/>
  <c r="AK52" i="78"/>
  <c r="AN161" i="78"/>
  <c r="AK8" i="78"/>
  <c r="CL161" i="78"/>
  <c r="J187" i="78"/>
  <c r="H194" i="78" s="1"/>
  <c r="AX161" i="78"/>
  <c r="AQ161" i="78"/>
  <c r="AH161" i="78"/>
  <c r="Q203" i="78" s="1"/>
  <c r="CJ161" i="78"/>
  <c r="BU161" i="78"/>
  <c r="T186" i="78"/>
  <c r="I186" i="78"/>
  <c r="P161" i="78"/>
  <c r="N195" i="78" s="1"/>
  <c r="P187" i="78"/>
  <c r="N194" i="78" s="1"/>
  <c r="AK86" i="78"/>
  <c r="AK82" i="78"/>
  <c r="AK18" i="78"/>
  <c r="CI161" i="78"/>
  <c r="AK153" i="78"/>
  <c r="AK143" i="78"/>
  <c r="AK133" i="78"/>
  <c r="AK121" i="78"/>
  <c r="AK123" i="78"/>
  <c r="AK125" i="78"/>
  <c r="AK108" i="78"/>
  <c r="AK102" i="78"/>
  <c r="AK96" i="78"/>
  <c r="AK98" i="78"/>
  <c r="AK69" i="78"/>
  <c r="AK46" i="78"/>
  <c r="AK72" i="78"/>
  <c r="AK64" i="78"/>
  <c r="AK50" i="78"/>
  <c r="AK57" i="78"/>
  <c r="AK30" i="78"/>
  <c r="AK13" i="78"/>
  <c r="V161" i="78"/>
  <c r="T195" i="78" s="1"/>
  <c r="BT161" i="78"/>
  <c r="V187" i="78"/>
  <c r="T194" i="78" s="1"/>
  <c r="AK16" i="78"/>
  <c r="BS161" i="78"/>
  <c r="BF161" i="78"/>
  <c r="AY161" i="78"/>
  <c r="AR161" i="78"/>
  <c r="CR161" i="78"/>
  <c r="CC161" i="78"/>
  <c r="CD161" i="78"/>
  <c r="O186" i="78"/>
  <c r="AH186" i="78"/>
  <c r="CB161" i="78"/>
  <c r="C187" i="78"/>
  <c r="C194" i="78" s="1"/>
  <c r="C202" i="78" s="1"/>
  <c r="AK118" i="78"/>
  <c r="AK33" i="78"/>
  <c r="T161" i="78"/>
  <c r="T187" i="78"/>
  <c r="R194" i="78" s="1"/>
  <c r="BR161" i="78"/>
  <c r="AE161" i="78"/>
  <c r="AK12" i="78"/>
  <c r="AD161" i="78"/>
  <c r="AD187" i="78"/>
  <c r="M202" i="78" s="1"/>
  <c r="AK10" i="78"/>
  <c r="CQ161" i="78"/>
  <c r="AK130" i="78"/>
  <c r="AK37" i="78"/>
  <c r="BZ161" i="78"/>
  <c r="AA161" i="78"/>
  <c r="AA187" i="78"/>
  <c r="J202" i="78" s="1"/>
  <c r="W186" i="78"/>
  <c r="AK151" i="78"/>
  <c r="AK137" i="78"/>
  <c r="AK95" i="78"/>
  <c r="AK106" i="78"/>
  <c r="AK93" i="78"/>
  <c r="AK77" i="78"/>
  <c r="AK81" i="78"/>
  <c r="AK78" i="78"/>
  <c r="AK25" i="78"/>
  <c r="AK41" i="78"/>
  <c r="AK35" i="78"/>
  <c r="AK7" i="78"/>
  <c r="K161" i="78"/>
  <c r="K187" i="78"/>
  <c r="I194" i="78" s="1"/>
  <c r="AK14" i="78"/>
  <c r="BB161" i="78"/>
  <c r="AI161" i="78"/>
  <c r="AI187" i="78"/>
  <c r="R202" i="78" s="1"/>
  <c r="BN161" i="78"/>
  <c r="BG161" i="78"/>
  <c r="AZ161" i="78"/>
  <c r="M161" i="78"/>
  <c r="CK161" i="78"/>
  <c r="BM161" i="78"/>
  <c r="BL161" i="78"/>
  <c r="BJ161" i="78"/>
  <c r="BE161" i="78"/>
  <c r="CA161" i="78"/>
  <c r="S187" i="78"/>
  <c r="Q194" i="78" s="1"/>
  <c r="D201" i="78"/>
  <c r="D203" i="78" s="1"/>
  <c r="D195" i="78"/>
  <c r="AK43" i="78"/>
  <c r="AB161" i="78"/>
  <c r="AB187" i="78"/>
  <c r="K202" i="78" s="1"/>
  <c r="AK88" i="78"/>
  <c r="CG161" i="78"/>
  <c r="AK11" i="78"/>
  <c r="O161" i="78"/>
  <c r="AK150" i="78"/>
  <c r="AK128" i="78"/>
  <c r="AK154" i="78"/>
  <c r="AK122" i="78"/>
  <c r="AK119" i="78"/>
  <c r="AK104" i="78"/>
  <c r="AK120" i="78"/>
  <c r="AK94" i="78"/>
  <c r="AK112" i="78"/>
  <c r="AK83" i="78"/>
  <c r="AK63" i="78"/>
  <c r="AK55" i="78"/>
  <c r="AK67" i="78"/>
  <c r="AK66" i="78"/>
  <c r="AK65" i="78"/>
  <c r="AK51" i="78"/>
  <c r="AK34" i="78"/>
  <c r="AK26" i="78"/>
  <c r="AE187" i="78"/>
  <c r="N202" i="78" s="1"/>
  <c r="AJ161" i="78"/>
  <c r="S203" i="78" s="1"/>
  <c r="AJ187" i="78"/>
  <c r="I161" i="78"/>
  <c r="AK5" i="78"/>
  <c r="I187" i="78"/>
  <c r="G194" i="78" s="1"/>
  <c r="E194" i="78" s="1"/>
  <c r="E202" i="78" s="1"/>
  <c r="BX161" i="78"/>
  <c r="BO161" i="78"/>
  <c r="BH161" i="78"/>
  <c r="U161" i="78"/>
  <c r="U187" i="78"/>
  <c r="S194" i="78" s="1"/>
  <c r="CS161" i="78"/>
  <c r="AW161" i="78"/>
  <c r="AV161" i="78"/>
  <c r="AE186" i="78"/>
  <c r="AK6" i="78"/>
  <c r="AT161" i="78"/>
  <c r="BI161" i="78"/>
  <c r="AC187" i="78"/>
  <c r="L202" i="78" s="1"/>
  <c r="M188" i="78"/>
  <c r="K210" i="78" s="1"/>
  <c r="K211" i="78" s="1"/>
  <c r="H219" i="78"/>
  <c r="I219" i="78"/>
  <c r="U188" i="78"/>
  <c r="S210" i="78" s="1"/>
  <c r="S211" i="78" s="1"/>
  <c r="O187" i="78"/>
  <c r="J193" i="78"/>
  <c r="O193" i="78"/>
  <c r="F203" i="78"/>
  <c r="T193" i="78"/>
  <c r="J197" i="78"/>
  <c r="R197" i="78"/>
  <c r="K205" i="78"/>
  <c r="S205" i="78"/>
  <c r="T205" i="78" s="1"/>
  <c r="O197" i="78"/>
  <c r="I205" i="78"/>
  <c r="R205" i="78"/>
  <c r="P197" i="78"/>
  <c r="J205" i="78"/>
  <c r="H197" i="78"/>
  <c r="Q197" i="78"/>
  <c r="L205" i="78"/>
  <c r="I197" i="78"/>
  <c r="S197" i="78"/>
  <c r="M205" i="78"/>
  <c r="K197" i="78"/>
  <c r="T197" i="78"/>
  <c r="N205" i="78"/>
  <c r="L197" i="78"/>
  <c r="F205" i="78"/>
  <c r="O205" i="78"/>
  <c r="G205" i="78"/>
  <c r="P205" i="78"/>
  <c r="N197" i="78"/>
  <c r="H205" i="78"/>
  <c r="Q205" i="78"/>
  <c r="R219" i="78"/>
  <c r="S219" i="78"/>
  <c r="P212" i="78"/>
  <c r="O195" i="78"/>
  <c r="S193" i="78"/>
  <c r="J219" i="78"/>
  <c r="K219" i="78"/>
  <c r="L219" i="78"/>
  <c r="G5" i="10"/>
  <c r="G5" i="84" s="1"/>
  <c r="H5" i="10"/>
  <c r="H5" i="84" s="1"/>
  <c r="I5" i="10"/>
  <c r="J5" i="10"/>
  <c r="K5" i="10"/>
  <c r="L5" i="10"/>
  <c r="M5" i="10"/>
  <c r="N5" i="10"/>
  <c r="O5" i="10"/>
  <c r="P5" i="10"/>
  <c r="Q5" i="10"/>
  <c r="J5" i="84" s="1"/>
  <c r="R5" i="10"/>
  <c r="S5" i="10"/>
  <c r="T5" i="10"/>
  <c r="U5" i="10"/>
  <c r="V5" i="10"/>
  <c r="W5" i="10"/>
  <c r="X5" i="10"/>
  <c r="Y5" i="10"/>
  <c r="Z5" i="10"/>
  <c r="AA5" i="10"/>
  <c r="AB5" i="10"/>
  <c r="AC5" i="10"/>
  <c r="AD5" i="10"/>
  <c r="AE5" i="10"/>
  <c r="AF5" i="10"/>
  <c r="AG5" i="10"/>
  <c r="AH5" i="10"/>
  <c r="AI5" i="10"/>
  <c r="Z6" i="10"/>
  <c r="AA6" i="10"/>
  <c r="AB6" i="10"/>
  <c r="AC6" i="10"/>
  <c r="AD6" i="10"/>
  <c r="AE6" i="10"/>
  <c r="AF6" i="10"/>
  <c r="AG6" i="10"/>
  <c r="AH6" i="10"/>
  <c r="AI6" i="10"/>
  <c r="Z7" i="10"/>
  <c r="AA7" i="10"/>
  <c r="AB7" i="10"/>
  <c r="AC7" i="10"/>
  <c r="AD7" i="10"/>
  <c r="AE7" i="10"/>
  <c r="AF7" i="10"/>
  <c r="AG7" i="10"/>
  <c r="AH7" i="10"/>
  <c r="AI7" i="10"/>
  <c r="Z8" i="10"/>
  <c r="AA8" i="10"/>
  <c r="AB8" i="10"/>
  <c r="AC8" i="10"/>
  <c r="AD8" i="10"/>
  <c r="AE8" i="10"/>
  <c r="AF8" i="10"/>
  <c r="AG8" i="10"/>
  <c r="AH8" i="10"/>
  <c r="AI8" i="10"/>
  <c r="AC9" i="10"/>
  <c r="AD9" i="10"/>
  <c r="AE9" i="10"/>
  <c r="AF9" i="10"/>
  <c r="AG9" i="10"/>
  <c r="AH9" i="10"/>
  <c r="AI9" i="10"/>
  <c r="G10" i="10"/>
  <c r="G10" i="84" s="1"/>
  <c r="H10" i="10"/>
  <c r="H10" i="84" s="1"/>
  <c r="I10" i="10"/>
  <c r="J10" i="10"/>
  <c r="K10" i="10"/>
  <c r="L10" i="10"/>
  <c r="M10" i="10"/>
  <c r="N10" i="10"/>
  <c r="O10" i="10"/>
  <c r="P10" i="10"/>
  <c r="Q10" i="10"/>
  <c r="J10" i="84" s="1"/>
  <c r="R10" i="10"/>
  <c r="S10" i="10"/>
  <c r="T10" i="10"/>
  <c r="U10" i="10"/>
  <c r="V10" i="10"/>
  <c r="W10" i="10"/>
  <c r="X10" i="10"/>
  <c r="Y10" i="10"/>
  <c r="Z10" i="10"/>
  <c r="AA10" i="10"/>
  <c r="AB10" i="10"/>
  <c r="AC10" i="10"/>
  <c r="AD10" i="10"/>
  <c r="AE10" i="10"/>
  <c r="AF10" i="10"/>
  <c r="AG10" i="10"/>
  <c r="AH10" i="10"/>
  <c r="AI10" i="10"/>
  <c r="G11" i="10"/>
  <c r="G11" i="84" s="1"/>
  <c r="H11" i="10"/>
  <c r="H11" i="84" s="1"/>
  <c r="I11" i="10"/>
  <c r="J11" i="10"/>
  <c r="K11" i="10"/>
  <c r="L11" i="10"/>
  <c r="M11" i="10"/>
  <c r="N11" i="10"/>
  <c r="O11" i="10"/>
  <c r="P11" i="10"/>
  <c r="Q11" i="10"/>
  <c r="J11" i="84" s="1"/>
  <c r="R11" i="10"/>
  <c r="S11" i="10"/>
  <c r="T11" i="10"/>
  <c r="U11" i="10"/>
  <c r="V11" i="10"/>
  <c r="W11" i="10"/>
  <c r="X11" i="10"/>
  <c r="Y11" i="10"/>
  <c r="Z11" i="10"/>
  <c r="AA11" i="10"/>
  <c r="AB11" i="10"/>
  <c r="AC11" i="10"/>
  <c r="AD11" i="10"/>
  <c r="AE11" i="10"/>
  <c r="AF11" i="10"/>
  <c r="AG11" i="10"/>
  <c r="AH11" i="10"/>
  <c r="AI11" i="10"/>
  <c r="G12" i="10"/>
  <c r="G12" i="84" s="1"/>
  <c r="H12" i="10"/>
  <c r="H12" i="84" s="1"/>
  <c r="I12" i="10"/>
  <c r="J12" i="10"/>
  <c r="K12" i="10"/>
  <c r="L12" i="10"/>
  <c r="M12" i="10"/>
  <c r="N12" i="10"/>
  <c r="O12" i="10"/>
  <c r="P12" i="10"/>
  <c r="Q12" i="10"/>
  <c r="J12" i="84" s="1"/>
  <c r="R12" i="10"/>
  <c r="S12" i="10"/>
  <c r="T12" i="10"/>
  <c r="U12" i="10"/>
  <c r="V12" i="10"/>
  <c r="W12" i="10"/>
  <c r="X12" i="10"/>
  <c r="Y12" i="10"/>
  <c r="Z12" i="10"/>
  <c r="AA12" i="10"/>
  <c r="AB12" i="10"/>
  <c r="AC12" i="10"/>
  <c r="AD12" i="10"/>
  <c r="AE12" i="10"/>
  <c r="AF12" i="10"/>
  <c r="AG12" i="10"/>
  <c r="AH12" i="10"/>
  <c r="AI12" i="10"/>
  <c r="G13" i="10"/>
  <c r="G13" i="84" s="1"/>
  <c r="H13" i="10"/>
  <c r="H13" i="84" s="1"/>
  <c r="I13" i="10"/>
  <c r="J13" i="10"/>
  <c r="K13" i="10"/>
  <c r="L13" i="10"/>
  <c r="M13" i="10"/>
  <c r="N13" i="10"/>
  <c r="O13" i="10"/>
  <c r="P13" i="10"/>
  <c r="Q13" i="10"/>
  <c r="J13" i="84" s="1"/>
  <c r="R13" i="10"/>
  <c r="S13" i="10"/>
  <c r="T13" i="10"/>
  <c r="U13" i="10"/>
  <c r="V13" i="10"/>
  <c r="W13" i="10"/>
  <c r="X13" i="10"/>
  <c r="Y13" i="10"/>
  <c r="Z13" i="10"/>
  <c r="AA13" i="10"/>
  <c r="AB13" i="10"/>
  <c r="AC13" i="10"/>
  <c r="AD13" i="10"/>
  <c r="AE13" i="10"/>
  <c r="AF13" i="10"/>
  <c r="AG13" i="10"/>
  <c r="AH13" i="10"/>
  <c r="AI13" i="10"/>
  <c r="G14" i="10"/>
  <c r="G14" i="84" s="1"/>
  <c r="H14" i="10"/>
  <c r="H14" i="84" s="1"/>
  <c r="I14" i="10"/>
  <c r="J14" i="10"/>
  <c r="K14" i="10"/>
  <c r="L14" i="10"/>
  <c r="M14" i="10"/>
  <c r="N14" i="10"/>
  <c r="O14" i="10"/>
  <c r="P14" i="10"/>
  <c r="Q14" i="10"/>
  <c r="J14" i="84" s="1"/>
  <c r="R14" i="10"/>
  <c r="S14" i="10"/>
  <c r="T14" i="10"/>
  <c r="U14" i="10"/>
  <c r="V14" i="10"/>
  <c r="W14" i="10"/>
  <c r="X14" i="10"/>
  <c r="Y14" i="10"/>
  <c r="Z14" i="10"/>
  <c r="AA14" i="10"/>
  <c r="AB14" i="10"/>
  <c r="AC14" i="10"/>
  <c r="AD14" i="10"/>
  <c r="AE14" i="10"/>
  <c r="AF14" i="10"/>
  <c r="AG14" i="10"/>
  <c r="AH14" i="10"/>
  <c r="AI14" i="10"/>
  <c r="G15" i="10"/>
  <c r="G15" i="84" s="1"/>
  <c r="H15" i="10"/>
  <c r="H15" i="84" s="1"/>
  <c r="I15" i="10"/>
  <c r="J15" i="10"/>
  <c r="K15" i="10"/>
  <c r="L15" i="10"/>
  <c r="M15" i="10"/>
  <c r="N15" i="10"/>
  <c r="O15" i="10"/>
  <c r="P15" i="10"/>
  <c r="Q15" i="10"/>
  <c r="J15" i="84" s="1"/>
  <c r="R15" i="10"/>
  <c r="S15" i="10"/>
  <c r="T15" i="10"/>
  <c r="U15" i="10"/>
  <c r="V15" i="10"/>
  <c r="W15" i="10"/>
  <c r="X15" i="10"/>
  <c r="Y15" i="10"/>
  <c r="Z15" i="10"/>
  <c r="AA15" i="10"/>
  <c r="AB15" i="10"/>
  <c r="AC15" i="10"/>
  <c r="AD15" i="10"/>
  <c r="AE15" i="10"/>
  <c r="AF15" i="10"/>
  <c r="AG15" i="10"/>
  <c r="AH15" i="10"/>
  <c r="AI15" i="10"/>
  <c r="G16" i="10"/>
  <c r="G16" i="84" s="1"/>
  <c r="H16" i="10"/>
  <c r="H16" i="84" s="1"/>
  <c r="I16" i="10"/>
  <c r="J16" i="10"/>
  <c r="K16" i="10"/>
  <c r="L16" i="10"/>
  <c r="M16" i="10"/>
  <c r="N16" i="10"/>
  <c r="O16" i="10"/>
  <c r="P16" i="10"/>
  <c r="Q16" i="10"/>
  <c r="J16" i="84" s="1"/>
  <c r="R16" i="10"/>
  <c r="S16" i="10"/>
  <c r="T16" i="10"/>
  <c r="U16" i="10"/>
  <c r="V16" i="10"/>
  <c r="W16" i="10"/>
  <c r="X16" i="10"/>
  <c r="Y16" i="10"/>
  <c r="Z16" i="10"/>
  <c r="AA16" i="10"/>
  <c r="AB16" i="10"/>
  <c r="AC16" i="10"/>
  <c r="AD16" i="10"/>
  <c r="AE16" i="10"/>
  <c r="AF16" i="10"/>
  <c r="AG16" i="10"/>
  <c r="AH16" i="10"/>
  <c r="AI16" i="10"/>
  <c r="G17" i="10"/>
  <c r="G17" i="84" s="1"/>
  <c r="H17" i="10"/>
  <c r="H17" i="84" s="1"/>
  <c r="I17" i="10"/>
  <c r="J17" i="10"/>
  <c r="K17" i="10"/>
  <c r="L17" i="10"/>
  <c r="M17" i="10"/>
  <c r="N17" i="10"/>
  <c r="O17" i="10"/>
  <c r="P17" i="10"/>
  <c r="Q17" i="10"/>
  <c r="J17" i="84" s="1"/>
  <c r="R17" i="10"/>
  <c r="S17" i="10"/>
  <c r="T17" i="10"/>
  <c r="U17" i="10"/>
  <c r="V17" i="10"/>
  <c r="W17" i="10"/>
  <c r="X17" i="10"/>
  <c r="Y17" i="10"/>
  <c r="Z17" i="10"/>
  <c r="AA17" i="10"/>
  <c r="AB17" i="10"/>
  <c r="AC17" i="10"/>
  <c r="AD17" i="10"/>
  <c r="AE17" i="10"/>
  <c r="AF17" i="10"/>
  <c r="AG17" i="10"/>
  <c r="AH17" i="10"/>
  <c r="AI17" i="10"/>
  <c r="G18" i="10"/>
  <c r="G18" i="84" s="1"/>
  <c r="H18" i="10"/>
  <c r="H18" i="84" s="1"/>
  <c r="I18" i="10"/>
  <c r="J18" i="10"/>
  <c r="K18" i="10"/>
  <c r="L18" i="10"/>
  <c r="M18" i="10"/>
  <c r="N18" i="10"/>
  <c r="O18" i="10"/>
  <c r="P18" i="10"/>
  <c r="Q18" i="10"/>
  <c r="J18" i="84" s="1"/>
  <c r="R18" i="10"/>
  <c r="S18" i="10"/>
  <c r="T18" i="10"/>
  <c r="U18" i="10"/>
  <c r="V18" i="10"/>
  <c r="W18" i="10"/>
  <c r="X18" i="10"/>
  <c r="Y18" i="10"/>
  <c r="Z18" i="10"/>
  <c r="AA18" i="10"/>
  <c r="AB18" i="10"/>
  <c r="AC18" i="10"/>
  <c r="AD18" i="10"/>
  <c r="AE18" i="10"/>
  <c r="AF18" i="10"/>
  <c r="AG18" i="10"/>
  <c r="AH18" i="10"/>
  <c r="AI18" i="10"/>
  <c r="AC19" i="10"/>
  <c r="AD19" i="10"/>
  <c r="AE19" i="10"/>
  <c r="AF19" i="10"/>
  <c r="AG19" i="10"/>
  <c r="AH19" i="10"/>
  <c r="AI19" i="10"/>
  <c r="F10" i="10"/>
  <c r="F10" i="84" s="1"/>
  <c r="F11" i="10"/>
  <c r="F11" i="84" s="1"/>
  <c r="F12" i="10"/>
  <c r="F12" i="84" s="1"/>
  <c r="F13" i="10"/>
  <c r="F13" i="84" s="1"/>
  <c r="F14" i="10"/>
  <c r="F14" i="84" s="1"/>
  <c r="F15" i="10"/>
  <c r="F15" i="84" s="1"/>
  <c r="F16" i="10"/>
  <c r="F16" i="84" s="1"/>
  <c r="F17" i="10"/>
  <c r="F17" i="84" s="1"/>
  <c r="F18" i="10"/>
  <c r="F18" i="84" s="1"/>
  <c r="F5" i="10"/>
  <c r="F5" i="84" s="1"/>
  <c r="B5" i="10"/>
  <c r="B5" i="84" s="1"/>
  <c r="C5" i="10"/>
  <c r="C5" i="84" s="1"/>
  <c r="D5" i="10"/>
  <c r="D5" i="84" s="1"/>
  <c r="B10" i="10"/>
  <c r="B10" i="84" s="1"/>
  <c r="C10" i="10"/>
  <c r="C10" i="84" s="1"/>
  <c r="D10" i="10"/>
  <c r="D10" i="84" s="1"/>
  <c r="B11" i="10"/>
  <c r="B11" i="84" s="1"/>
  <c r="C11" i="10"/>
  <c r="C11" i="84" s="1"/>
  <c r="D11" i="10"/>
  <c r="D11" i="84" s="1"/>
  <c r="B12" i="10"/>
  <c r="B12" i="84" s="1"/>
  <c r="C12" i="10"/>
  <c r="C12" i="84" s="1"/>
  <c r="D12" i="10"/>
  <c r="D12" i="84" s="1"/>
  <c r="B13" i="10"/>
  <c r="B13" i="84" s="1"/>
  <c r="C13" i="10"/>
  <c r="C13" i="84" s="1"/>
  <c r="D13" i="10"/>
  <c r="D13" i="84" s="1"/>
  <c r="B15" i="10"/>
  <c r="B15" i="84" s="1"/>
  <c r="C15" i="10"/>
  <c r="C15" i="84" s="1"/>
  <c r="D15" i="10"/>
  <c r="D15" i="84" s="1"/>
  <c r="B16" i="10"/>
  <c r="B16" i="84" s="1"/>
  <c r="C16" i="10"/>
  <c r="C16" i="84" s="1"/>
  <c r="D16" i="10"/>
  <c r="D16" i="84" s="1"/>
  <c r="B17" i="10"/>
  <c r="B17" i="84" s="1"/>
  <c r="C17" i="10"/>
  <c r="C17" i="84" s="1"/>
  <c r="D17" i="10"/>
  <c r="D17" i="84" s="1"/>
  <c r="B18" i="10"/>
  <c r="B18" i="84" s="1"/>
  <c r="C18" i="10"/>
  <c r="C18" i="84" s="1"/>
  <c r="D18" i="10"/>
  <c r="D18" i="84" s="1"/>
  <c r="D19" i="10"/>
  <c r="D19" i="84" s="1"/>
  <c r="A6" i="10"/>
  <c r="A6" i="84" s="1"/>
  <c r="A7" i="10"/>
  <c r="A7" i="84" s="1"/>
  <c r="A8" i="10"/>
  <c r="A8" i="84" s="1"/>
  <c r="A9" i="10"/>
  <c r="A9" i="84" s="1"/>
  <c r="A10" i="10"/>
  <c r="A10" i="84" s="1"/>
  <c r="A11" i="10"/>
  <c r="A11" i="84" s="1"/>
  <c r="A12" i="10"/>
  <c r="A12" i="84" s="1"/>
  <c r="A13" i="10"/>
  <c r="A13" i="84" s="1"/>
  <c r="A14" i="10"/>
  <c r="A14" i="84" s="1"/>
  <c r="A15" i="10"/>
  <c r="A15" i="84" s="1"/>
  <c r="A16" i="10"/>
  <c r="A16" i="84" s="1"/>
  <c r="A17" i="10"/>
  <c r="A17" i="84" s="1"/>
  <c r="A18" i="10"/>
  <c r="A18" i="84" s="1"/>
  <c r="A19" i="10"/>
  <c r="A19" i="84" s="1"/>
  <c r="A5" i="10"/>
  <c r="A5" i="84" s="1"/>
  <c r="AJ13" i="10" l="1"/>
  <c r="L13" i="84" s="1"/>
  <c r="AJ12" i="10"/>
  <c r="L12" i="84" s="1"/>
  <c r="AJ11" i="10"/>
  <c r="L11" i="84" s="1"/>
  <c r="AJ10" i="10"/>
  <c r="L10" i="84" s="1"/>
  <c r="AJ17" i="10"/>
  <c r="L17" i="84" s="1"/>
  <c r="AJ16" i="10"/>
  <c r="L16" i="84" s="1"/>
  <c r="AJ15" i="10"/>
  <c r="L15" i="84" s="1"/>
  <c r="AJ14" i="10"/>
  <c r="L14" i="84" s="1"/>
  <c r="C206" i="78"/>
  <c r="BS162" i="78"/>
  <c r="BT162" i="78" s="1"/>
  <c r="BU162" i="78" s="1"/>
  <c r="BV162" i="78" s="1"/>
  <c r="BW162" i="78" s="1"/>
  <c r="BX162" i="78" s="1"/>
  <c r="BY162" i="78" s="1"/>
  <c r="BZ162" i="78" s="1"/>
  <c r="CA162" i="78" s="1"/>
  <c r="CB162" i="78" s="1"/>
  <c r="CC162" i="78" s="1"/>
  <c r="CD162" i="78" s="1"/>
  <c r="CE162" i="78" s="1"/>
  <c r="CF162" i="78" s="1"/>
  <c r="CG162" i="78" s="1"/>
  <c r="CH162" i="78" s="1"/>
  <c r="CI162" i="78" s="1"/>
  <c r="CJ162" i="78" s="1"/>
  <c r="CK162" i="78" s="1"/>
  <c r="CL162" i="78" s="1"/>
  <c r="CM162" i="78" s="1"/>
  <c r="CN162" i="78" s="1"/>
  <c r="CO162" i="78" s="1"/>
  <c r="CP162" i="78" s="1"/>
  <c r="CQ162" i="78" s="1"/>
  <c r="CR162" i="78" s="1"/>
  <c r="CS162" i="78" s="1"/>
  <c r="D211" i="78"/>
  <c r="K193" i="78"/>
  <c r="O201" i="78"/>
  <c r="M193" i="78"/>
  <c r="H193" i="78"/>
  <c r="F201" i="78"/>
  <c r="I189" i="78"/>
  <c r="R201" i="78"/>
  <c r="S201" i="78"/>
  <c r="I212" i="78"/>
  <c r="F219" i="78"/>
  <c r="N212" i="78"/>
  <c r="J212" i="78"/>
  <c r="J177" i="78"/>
  <c r="K177" i="78" s="1"/>
  <c r="L177" i="78" s="1"/>
  <c r="M177" i="78" s="1"/>
  <c r="N177" i="78" s="1"/>
  <c r="O177" i="78" s="1"/>
  <c r="P177" i="78" s="1"/>
  <c r="Q177" i="78" s="1"/>
  <c r="R177" i="78" s="1"/>
  <c r="S177" i="78" s="1"/>
  <c r="T177" i="78" s="1"/>
  <c r="U177" i="78" s="1"/>
  <c r="V177" i="78" s="1"/>
  <c r="W177" i="78" s="1"/>
  <c r="X177" i="78" s="1"/>
  <c r="Y177" i="78" s="1"/>
  <c r="Z177" i="78" s="1"/>
  <c r="AA177" i="78" s="1"/>
  <c r="AB177" i="78" s="1"/>
  <c r="AC177" i="78" s="1"/>
  <c r="AD177" i="78" s="1"/>
  <c r="AE177" i="78" s="1"/>
  <c r="AF177" i="78" s="1"/>
  <c r="AG177" i="78" s="1"/>
  <c r="AH177" i="78" s="1"/>
  <c r="AI177" i="78" s="1"/>
  <c r="AJ177" i="78" s="1"/>
  <c r="Q212" i="78"/>
  <c r="M4" i="78"/>
  <c r="L185" i="78"/>
  <c r="C189" i="78"/>
  <c r="H203" i="78"/>
  <c r="L195" i="78"/>
  <c r="J162" i="78"/>
  <c r="H196" i="78" s="1"/>
  <c r="S202" i="78"/>
  <c r="G203" i="78"/>
  <c r="E203" i="78" s="1"/>
  <c r="Z161" i="78"/>
  <c r="Z187" i="78"/>
  <c r="I202" i="78" s="1"/>
  <c r="O203" i="78"/>
  <c r="L193" i="78"/>
  <c r="I201" i="78"/>
  <c r="K203" i="78"/>
  <c r="R203" i="78"/>
  <c r="L201" i="78"/>
  <c r="L203" i="78"/>
  <c r="Y186" i="78"/>
  <c r="Q193" i="78"/>
  <c r="G193" i="78"/>
  <c r="E193" i="78" s="1"/>
  <c r="E201" i="78" s="1"/>
  <c r="Q195" i="78"/>
  <c r="N201" i="78"/>
  <c r="K195" i="78"/>
  <c r="J203" i="78"/>
  <c r="R193" i="78"/>
  <c r="G201" i="78"/>
  <c r="P193" i="78"/>
  <c r="R195" i="78"/>
  <c r="H195" i="78"/>
  <c r="M203" i="78"/>
  <c r="S195" i="78"/>
  <c r="G195" i="78"/>
  <c r="E195" i="78" s="1"/>
  <c r="AK161" i="78"/>
  <c r="I195" i="78"/>
  <c r="N203" i="78"/>
  <c r="Q201" i="78"/>
  <c r="AO162" i="78"/>
  <c r="AP162" i="78" s="1"/>
  <c r="AQ162" i="78" s="1"/>
  <c r="AR162" i="78" s="1"/>
  <c r="AS162" i="78" s="1"/>
  <c r="AT162" i="78" s="1"/>
  <c r="AU162" i="78" s="1"/>
  <c r="AV162" i="78" s="1"/>
  <c r="AW162" i="78" s="1"/>
  <c r="AX162" i="78" s="1"/>
  <c r="AY162" i="78" s="1"/>
  <c r="AZ162" i="78" s="1"/>
  <c r="BA162" i="78" s="1"/>
  <c r="BB162" i="78" s="1"/>
  <c r="BC162" i="78" s="1"/>
  <c r="BD162" i="78" s="1"/>
  <c r="BE162" i="78" s="1"/>
  <c r="BF162" i="78" s="1"/>
  <c r="BG162" i="78" s="1"/>
  <c r="BH162" i="78" s="1"/>
  <c r="BI162" i="78" s="1"/>
  <c r="BJ162" i="78" s="1"/>
  <c r="BK162" i="78" s="1"/>
  <c r="BL162" i="78" s="1"/>
  <c r="BM162" i="78" s="1"/>
  <c r="BN162" i="78" s="1"/>
  <c r="BO162" i="78" s="1"/>
  <c r="M194" i="78"/>
  <c r="AK188" i="78"/>
  <c r="G210" i="78"/>
  <c r="L212" i="78"/>
  <c r="K212" i="78"/>
  <c r="T212" i="78"/>
  <c r="S212" i="78"/>
  <c r="M195" i="78"/>
  <c r="M197" i="78"/>
  <c r="G16" i="50"/>
  <c r="H16" i="50"/>
  <c r="I16" i="50"/>
  <c r="J16" i="50"/>
  <c r="K16" i="50"/>
  <c r="L16" i="50"/>
  <c r="M16" i="50"/>
  <c r="N16" i="50"/>
  <c r="O16" i="50"/>
  <c r="P16" i="50"/>
  <c r="Q16" i="50"/>
  <c r="R16" i="50"/>
  <c r="S16" i="50"/>
  <c r="T16" i="50"/>
  <c r="U16" i="50"/>
  <c r="V16" i="50"/>
  <c r="W16" i="50"/>
  <c r="X16" i="50"/>
  <c r="Y16" i="50"/>
  <c r="Z16" i="50"/>
  <c r="AA16" i="50"/>
  <c r="AB16" i="50"/>
  <c r="AC16" i="50"/>
  <c r="AD16" i="50"/>
  <c r="AE16" i="50"/>
  <c r="AF16" i="50"/>
  <c r="AG16" i="50"/>
  <c r="AH16" i="50"/>
  <c r="AI16" i="50"/>
  <c r="G17" i="50"/>
  <c r="H17" i="50"/>
  <c r="I17" i="50"/>
  <c r="AJ17" i="50" s="1"/>
  <c r="J17" i="50"/>
  <c r="K17" i="50"/>
  <c r="L17" i="50"/>
  <c r="M17" i="50"/>
  <c r="N17" i="50"/>
  <c r="O17" i="50"/>
  <c r="P17" i="50"/>
  <c r="Q17" i="50"/>
  <c r="R17" i="50"/>
  <c r="S17" i="50"/>
  <c r="T17" i="50"/>
  <c r="U17" i="50"/>
  <c r="V17" i="50"/>
  <c r="W17" i="50"/>
  <c r="X17" i="50"/>
  <c r="Y17" i="50"/>
  <c r="Z17" i="50"/>
  <c r="AA17" i="50"/>
  <c r="AB17" i="50"/>
  <c r="AC17" i="50"/>
  <c r="AD17" i="50"/>
  <c r="AE17" i="50"/>
  <c r="AF17" i="50"/>
  <c r="AG17" i="50"/>
  <c r="AH17" i="50"/>
  <c r="AI17" i="50"/>
  <c r="G18" i="50"/>
  <c r="H18" i="50"/>
  <c r="I18" i="50"/>
  <c r="J18" i="50"/>
  <c r="K18" i="50"/>
  <c r="L18" i="50"/>
  <c r="M18" i="50"/>
  <c r="N18" i="50"/>
  <c r="O18" i="50"/>
  <c r="P18" i="50"/>
  <c r="Q18" i="50"/>
  <c r="R18" i="50"/>
  <c r="S18" i="50"/>
  <c r="T18" i="50"/>
  <c r="U18" i="50"/>
  <c r="V18" i="50"/>
  <c r="W18" i="50"/>
  <c r="X18" i="50"/>
  <c r="Y18" i="50"/>
  <c r="Z18" i="50"/>
  <c r="AA18" i="50"/>
  <c r="AB18" i="50"/>
  <c r="AC18" i="50"/>
  <c r="AD18" i="50"/>
  <c r="AE18" i="50"/>
  <c r="AF18" i="50"/>
  <c r="AG18" i="50"/>
  <c r="AH18" i="50"/>
  <c r="AI18" i="50"/>
  <c r="F17" i="50"/>
  <c r="F18" i="50"/>
  <c r="F16" i="50"/>
  <c r="C16" i="50"/>
  <c r="C17" i="50"/>
  <c r="C18" i="50"/>
  <c r="B17" i="50"/>
  <c r="B18" i="50"/>
  <c r="B16" i="50"/>
  <c r="B12" i="60"/>
  <c r="G6" i="60"/>
  <c r="H6" i="60"/>
  <c r="I6" i="60"/>
  <c r="J6" i="60"/>
  <c r="K6" i="60"/>
  <c r="L6" i="60"/>
  <c r="M6" i="60"/>
  <c r="N6" i="60"/>
  <c r="O6" i="60"/>
  <c r="P6" i="60"/>
  <c r="Q6" i="60"/>
  <c r="R6" i="60"/>
  <c r="S6" i="60"/>
  <c r="T6" i="60"/>
  <c r="U6" i="60"/>
  <c r="V6" i="60"/>
  <c r="W6" i="60"/>
  <c r="X6" i="60"/>
  <c r="Y6" i="60"/>
  <c r="Z6" i="60"/>
  <c r="AA6" i="60"/>
  <c r="AB6" i="60"/>
  <c r="AC6" i="60"/>
  <c r="AD6" i="60"/>
  <c r="AE6" i="60"/>
  <c r="AF6" i="60"/>
  <c r="AG6" i="60"/>
  <c r="AH6" i="60"/>
  <c r="AI6" i="60"/>
  <c r="G7" i="60"/>
  <c r="H7" i="60"/>
  <c r="I7" i="60"/>
  <c r="J7" i="60"/>
  <c r="K7" i="60"/>
  <c r="L7" i="60"/>
  <c r="M7" i="60"/>
  <c r="N7" i="60"/>
  <c r="O7" i="60"/>
  <c r="P7" i="60"/>
  <c r="Q7" i="60"/>
  <c r="R7" i="60"/>
  <c r="S7" i="60"/>
  <c r="T7" i="60"/>
  <c r="U7" i="60"/>
  <c r="V7" i="60"/>
  <c r="W7" i="60"/>
  <c r="X7" i="60"/>
  <c r="Y7" i="60"/>
  <c r="Z7" i="60"/>
  <c r="AA7" i="60"/>
  <c r="AB7" i="60"/>
  <c r="AC7" i="60"/>
  <c r="AD7" i="60"/>
  <c r="AE7" i="60"/>
  <c r="AF7" i="60"/>
  <c r="AG7" i="60"/>
  <c r="AH7" i="60"/>
  <c r="AI7" i="60"/>
  <c r="F7" i="60"/>
  <c r="D7" i="60" s="1"/>
  <c r="F6" i="60"/>
  <c r="D6" i="60" s="1"/>
  <c r="D8" i="60"/>
  <c r="C7" i="60"/>
  <c r="C6" i="60"/>
  <c r="B7" i="60"/>
  <c r="B6" i="60"/>
  <c r="AI27" i="88"/>
  <c r="AI29" i="88" s="1"/>
  <c r="AH27" i="88"/>
  <c r="AH29" i="88" s="1"/>
  <c r="AG27" i="88"/>
  <c r="AG29" i="88" s="1"/>
  <c r="AF27" i="88"/>
  <c r="AF29" i="88" s="1"/>
  <c r="AE27" i="88"/>
  <c r="AE29" i="88" s="1"/>
  <c r="AD27" i="88"/>
  <c r="AC27" i="88"/>
  <c r="AC29" i="88" s="1"/>
  <c r="AB27" i="88"/>
  <c r="AA27" i="88"/>
  <c r="AA29" i="88" s="1"/>
  <c r="Z27" i="88"/>
  <c r="Z29" i="88" s="1"/>
  <c r="Y27" i="88"/>
  <c r="Y29" i="88" s="1"/>
  <c r="X27" i="88"/>
  <c r="X29" i="88" s="1"/>
  <c r="W27" i="88"/>
  <c r="W29" i="88" s="1"/>
  <c r="V27" i="88"/>
  <c r="U27" i="88"/>
  <c r="U29" i="88" s="1"/>
  <c r="T27" i="88"/>
  <c r="T29" i="88" s="1"/>
  <c r="S27" i="88"/>
  <c r="S29" i="88" s="1"/>
  <c r="R27" i="88"/>
  <c r="R29" i="88" s="1"/>
  <c r="Q27" i="88"/>
  <c r="Q29" i="88" s="1"/>
  <c r="P27" i="88"/>
  <c r="P29" i="88" s="1"/>
  <c r="O27" i="88"/>
  <c r="O29" i="88" s="1"/>
  <c r="N27" i="88"/>
  <c r="M27" i="88"/>
  <c r="M29" i="88" s="1"/>
  <c r="L27" i="88"/>
  <c r="K27" i="88"/>
  <c r="K29" i="88" s="1"/>
  <c r="J27" i="88"/>
  <c r="J29" i="88" s="1"/>
  <c r="I27" i="88"/>
  <c r="I29" i="88" s="1"/>
  <c r="H27" i="88"/>
  <c r="H29" i="88" s="1"/>
  <c r="G27" i="88"/>
  <c r="G29" i="88" s="1"/>
  <c r="F27" i="88"/>
  <c r="C27" i="88"/>
  <c r="B30" i="88" s="1"/>
  <c r="AJ26" i="88"/>
  <c r="AJ25" i="88"/>
  <c r="AJ24" i="88"/>
  <c r="AJ23" i="88"/>
  <c r="AJ22" i="88"/>
  <c r="AJ21" i="88"/>
  <c r="P14" i="88"/>
  <c r="AI13" i="88"/>
  <c r="AH13" i="88"/>
  <c r="AG13" i="88"/>
  <c r="AF13" i="88"/>
  <c r="AG14" i="88" s="1"/>
  <c r="AE13" i="88"/>
  <c r="AF14" i="88" s="1"/>
  <c r="AD13" i="88"/>
  <c r="AE14" i="88" s="1"/>
  <c r="AC13" i="88"/>
  <c r="AB13" i="88"/>
  <c r="AA13" i="88"/>
  <c r="Z13" i="88"/>
  <c r="Y13" i="88"/>
  <c r="X13" i="88"/>
  <c r="W13" i="88"/>
  <c r="X14" i="88" s="1"/>
  <c r="V13" i="88"/>
  <c r="W14" i="88" s="1"/>
  <c r="U13" i="88"/>
  <c r="T13" i="88"/>
  <c r="S13" i="88"/>
  <c r="R13" i="88"/>
  <c r="Q13" i="88"/>
  <c r="P13" i="88"/>
  <c r="Q14" i="88" s="1"/>
  <c r="O13" i="88"/>
  <c r="N13" i="88"/>
  <c r="O14" i="88" s="1"/>
  <c r="M13" i="88"/>
  <c r="L13" i="88"/>
  <c r="K13" i="88"/>
  <c r="J13" i="88"/>
  <c r="I13" i="88"/>
  <c r="H13" i="88"/>
  <c r="G13" i="88"/>
  <c r="H14" i="88" s="1"/>
  <c r="F13" i="88"/>
  <c r="AG15" i="88" s="1"/>
  <c r="C13" i="88"/>
  <c r="B16" i="88" s="1"/>
  <c r="AJ12" i="88"/>
  <c r="AJ11" i="88"/>
  <c r="AJ10" i="88"/>
  <c r="AJ9" i="88"/>
  <c r="AJ8" i="88"/>
  <c r="AJ7" i="88"/>
  <c r="AJ6" i="88"/>
  <c r="AJ5" i="88"/>
  <c r="AJ4" i="88"/>
  <c r="K162" i="78" l="1"/>
  <c r="I196" i="78" s="1"/>
  <c r="M185" i="78"/>
  <c r="N4" i="78"/>
  <c r="I203" i="78"/>
  <c r="AK187" i="78"/>
  <c r="H201" i="78"/>
  <c r="AK186" i="78"/>
  <c r="AK189" i="78" s="1"/>
  <c r="G211" i="78"/>
  <c r="E210" i="78"/>
  <c r="E217" i="78" s="1"/>
  <c r="AJ16" i="50"/>
  <c r="I14" i="88"/>
  <c r="Y14" i="88"/>
  <c r="L14" i="88"/>
  <c r="T14" i="88"/>
  <c r="AB14" i="88"/>
  <c r="G28" i="88"/>
  <c r="O28" i="88"/>
  <c r="W28" i="88"/>
  <c r="AE28" i="88"/>
  <c r="G14" i="88"/>
  <c r="R15" i="88"/>
  <c r="AG28" i="88"/>
  <c r="D13" i="88"/>
  <c r="N14" i="88"/>
  <c r="V14" i="88"/>
  <c r="AD14" i="88"/>
  <c r="Z15" i="88"/>
  <c r="M28" i="88"/>
  <c r="U28" i="88"/>
  <c r="AC28" i="88"/>
  <c r="H28" i="88"/>
  <c r="I28" i="88"/>
  <c r="P28" i="88"/>
  <c r="L29" i="88"/>
  <c r="AB29" i="88"/>
  <c r="AH15" i="88"/>
  <c r="AJ27" i="88"/>
  <c r="Q28" i="88"/>
  <c r="X28" i="88"/>
  <c r="K14" i="88"/>
  <c r="S14" i="88"/>
  <c r="AA14" i="88"/>
  <c r="AI14" i="88"/>
  <c r="Y28" i="88"/>
  <c r="AJ13" i="88"/>
  <c r="J15" i="88"/>
  <c r="AF28" i="88"/>
  <c r="J28" i="88"/>
  <c r="R28" i="88"/>
  <c r="Z28" i="88"/>
  <c r="AH28" i="88"/>
  <c r="K28" i="88"/>
  <c r="S28" i="88"/>
  <c r="AA28" i="88"/>
  <c r="AI28" i="88"/>
  <c r="N29" i="88"/>
  <c r="V29" i="88"/>
  <c r="AD29" i="88"/>
  <c r="L28" i="88"/>
  <c r="T28" i="88"/>
  <c r="AB28" i="88"/>
  <c r="N28" i="88"/>
  <c r="V28" i="88"/>
  <c r="AD28" i="88"/>
  <c r="D27" i="88"/>
  <c r="J14" i="88"/>
  <c r="R14" i="88"/>
  <c r="Z14" i="88"/>
  <c r="AH14" i="88"/>
  <c r="M15" i="88"/>
  <c r="U15" i="88"/>
  <c r="AC15" i="88"/>
  <c r="N15" i="88"/>
  <c r="V15" i="88"/>
  <c r="AD15" i="88"/>
  <c r="K15" i="88"/>
  <c r="S15" i="88"/>
  <c r="AA15" i="88"/>
  <c r="AI15" i="88"/>
  <c r="L15" i="88"/>
  <c r="T15" i="88"/>
  <c r="AB15" i="88"/>
  <c r="G15" i="88"/>
  <c r="O15" i="88"/>
  <c r="W15" i="88"/>
  <c r="AE15" i="88"/>
  <c r="M14" i="88"/>
  <c r="U14" i="88"/>
  <c r="AC14" i="88"/>
  <c r="H15" i="88"/>
  <c r="P15" i="88"/>
  <c r="X15" i="88"/>
  <c r="AF15" i="88"/>
  <c r="I15" i="88"/>
  <c r="Q15" i="88"/>
  <c r="Y15" i="88"/>
  <c r="L162" i="78" l="1"/>
  <c r="J196" i="78" s="1"/>
  <c r="O4" i="78"/>
  <c r="N185" i="78"/>
  <c r="K220" i="78"/>
  <c r="S220" i="78"/>
  <c r="T220" i="78"/>
  <c r="L220" i="78"/>
  <c r="I220" i="78"/>
  <c r="M220" i="78"/>
  <c r="N220" i="78"/>
  <c r="J220" i="78"/>
  <c r="F220" i="78"/>
  <c r="G220" i="78"/>
  <c r="E211" i="78"/>
  <c r="E218" i="78" s="1"/>
  <c r="H212" i="78"/>
  <c r="O220" i="78"/>
  <c r="P220" i="78"/>
  <c r="H220" i="78"/>
  <c r="Q220" i="78"/>
  <c r="R220" i="78"/>
  <c r="F35" i="88"/>
  <c r="G35" i="88"/>
  <c r="I35" i="88"/>
  <c r="J35" i="88"/>
  <c r="K35" i="88"/>
  <c r="L35" i="88"/>
  <c r="M35" i="88"/>
  <c r="N35" i="88"/>
  <c r="O35" i="88"/>
  <c r="F36" i="88"/>
  <c r="L36" i="88" s="1"/>
  <c r="F37" i="88"/>
  <c r="G37" i="88" s="1"/>
  <c r="I37" i="88"/>
  <c r="J37" i="88"/>
  <c r="K37" i="88"/>
  <c r="L37" i="88"/>
  <c r="M37" i="88"/>
  <c r="N37" i="88"/>
  <c r="O37" i="88"/>
  <c r="F38" i="88"/>
  <c r="J38" i="88" s="1"/>
  <c r="G38" i="88"/>
  <c r="H38" i="88"/>
  <c r="I38" i="88"/>
  <c r="F39" i="88"/>
  <c r="J39" i="88" s="1"/>
  <c r="G39" i="88"/>
  <c r="H39" i="88"/>
  <c r="F40" i="88"/>
  <c r="G40" i="88" s="1"/>
  <c r="F41" i="88"/>
  <c r="G41" i="88"/>
  <c r="AJ41" i="88" s="1"/>
  <c r="F42" i="88"/>
  <c r="G42" i="88" s="1"/>
  <c r="I42" i="88"/>
  <c r="J42" i="88"/>
  <c r="K42" i="88"/>
  <c r="L42" i="88"/>
  <c r="M42" i="88"/>
  <c r="N42" i="88"/>
  <c r="O42" i="88"/>
  <c r="F43" i="88"/>
  <c r="G43" i="88" s="1"/>
  <c r="F44" i="88"/>
  <c r="G44" i="88" s="1"/>
  <c r="I44" i="88"/>
  <c r="J44" i="88"/>
  <c r="K44" i="88"/>
  <c r="L44" i="88"/>
  <c r="M44" i="88"/>
  <c r="N44" i="88"/>
  <c r="O44" i="88"/>
  <c r="F45" i="88"/>
  <c r="M45" i="88" s="1"/>
  <c r="F46" i="88"/>
  <c r="G46" i="88" s="1"/>
  <c r="F47" i="88"/>
  <c r="G47" i="88" s="1"/>
  <c r="C48" i="88"/>
  <c r="C8" i="60" s="1"/>
  <c r="Z48" i="88"/>
  <c r="Z8" i="60" s="1"/>
  <c r="AA48" i="88"/>
  <c r="AA8" i="60" s="1"/>
  <c r="AB48" i="88"/>
  <c r="AB49" i="88" s="1"/>
  <c r="AC48" i="88"/>
  <c r="AC8" i="60" s="1"/>
  <c r="AD48" i="88"/>
  <c r="AE49" i="88" s="1"/>
  <c r="AE48" i="88"/>
  <c r="AE8" i="60" s="1"/>
  <c r="AF48" i="88"/>
  <c r="AG49" i="88" s="1"/>
  <c r="AG48" i="88"/>
  <c r="AG8" i="60" s="1"/>
  <c r="AH48" i="88"/>
  <c r="AH8" i="60" s="1"/>
  <c r="AI48" i="88"/>
  <c r="AI8" i="60" s="1"/>
  <c r="B51" i="88"/>
  <c r="B8" i="60" s="1"/>
  <c r="Z6" i="50"/>
  <c r="AA6" i="50"/>
  <c r="AB6" i="50"/>
  <c r="AC6" i="50"/>
  <c r="AD6" i="50"/>
  <c r="AE6" i="50"/>
  <c r="AF6" i="50"/>
  <c r="AG6" i="50"/>
  <c r="AH6" i="50"/>
  <c r="AI6" i="50"/>
  <c r="Z7" i="50"/>
  <c r="AA7" i="50"/>
  <c r="AB7" i="50"/>
  <c r="AC7" i="50"/>
  <c r="AD7" i="50"/>
  <c r="AE7" i="50"/>
  <c r="AF7" i="50"/>
  <c r="AG7" i="50"/>
  <c r="AH7" i="50"/>
  <c r="AI7" i="50"/>
  <c r="Z8" i="50"/>
  <c r="AA8" i="50"/>
  <c r="AB8" i="50"/>
  <c r="AC8" i="50"/>
  <c r="AD8" i="50"/>
  <c r="AE8" i="50"/>
  <c r="AF8" i="50"/>
  <c r="AG8" i="50"/>
  <c r="AH8" i="50"/>
  <c r="AI8" i="50"/>
  <c r="AB9" i="50"/>
  <c r="AB9" i="10" s="1"/>
  <c r="AC9" i="50"/>
  <c r="AD9" i="50"/>
  <c r="AE9" i="50"/>
  <c r="AF9" i="50"/>
  <c r="AG9" i="50"/>
  <c r="AH9" i="50"/>
  <c r="AI9" i="50"/>
  <c r="Z9" i="75"/>
  <c r="Z9" i="50" s="1"/>
  <c r="Z9" i="10" s="1"/>
  <c r="AA9" i="75"/>
  <c r="AA9" i="50" s="1"/>
  <c r="AA9" i="10" s="1"/>
  <c r="AB9" i="75"/>
  <c r="M162" i="78" l="1"/>
  <c r="N162" i="78" s="1"/>
  <c r="P4" i="78"/>
  <c r="O185" i="78"/>
  <c r="K36" i="88"/>
  <c r="AH49" i="88"/>
  <c r="K45" i="88"/>
  <c r="J36" i="88"/>
  <c r="AB8" i="60"/>
  <c r="AI49" i="88"/>
  <c r="AA49" i="88"/>
  <c r="J45" i="88"/>
  <c r="I36" i="88"/>
  <c r="L45" i="88"/>
  <c r="I45" i="88"/>
  <c r="H36" i="88"/>
  <c r="V46" i="88"/>
  <c r="V48" i="88" s="1"/>
  <c r="M46" i="88"/>
  <c r="L46" i="88"/>
  <c r="S46" i="88"/>
  <c r="S48" i="88" s="1"/>
  <c r="K46" i="88"/>
  <c r="AJ35" i="88"/>
  <c r="AD49" i="88"/>
  <c r="R46" i="88"/>
  <c r="R48" i="88" s="1"/>
  <c r="J46" i="88"/>
  <c r="O39" i="88"/>
  <c r="AJ37" i="88"/>
  <c r="G36" i="88"/>
  <c r="AJ36" i="88" s="1"/>
  <c r="N46" i="88"/>
  <c r="T46" i="88"/>
  <c r="T48" i="88" s="1"/>
  <c r="Y46" i="88"/>
  <c r="Y48" i="88" s="1"/>
  <c r="Q46" i="88"/>
  <c r="Q48" i="88" s="1"/>
  <c r="Q8" i="60" s="1"/>
  <c r="I46" i="88"/>
  <c r="H45" i="88"/>
  <c r="N39" i="88"/>
  <c r="AF8" i="60"/>
  <c r="U46" i="88"/>
  <c r="U48" i="88" s="1"/>
  <c r="X46" i="88"/>
  <c r="X48" i="88" s="1"/>
  <c r="P46" i="88"/>
  <c r="P48" i="88" s="1"/>
  <c r="H46" i="88"/>
  <c r="AJ42" i="88"/>
  <c r="M39" i="88"/>
  <c r="AF49" i="88"/>
  <c r="W46" i="88"/>
  <c r="W48" i="88" s="1"/>
  <c r="O46" i="88"/>
  <c r="I39" i="88"/>
  <c r="AD8" i="60"/>
  <c r="H40" i="88"/>
  <c r="K43" i="88"/>
  <c r="F48" i="88"/>
  <c r="F8" i="60" s="1"/>
  <c r="L43" i="88"/>
  <c r="J43" i="88"/>
  <c r="AC49" i="88"/>
  <c r="G45" i="88"/>
  <c r="I43" i="88"/>
  <c r="L39" i="88"/>
  <c r="L38" i="88"/>
  <c r="H47" i="88"/>
  <c r="AJ47" i="88" s="1"/>
  <c r="H43" i="88"/>
  <c r="K39" i="88"/>
  <c r="AJ39" i="88" s="1"/>
  <c r="K38" i="88"/>
  <c r="AJ44" i="88"/>
  <c r="AJ94" i="86"/>
  <c r="AJ95" i="86" s="1"/>
  <c r="C95" i="86"/>
  <c r="C9" i="75" s="1"/>
  <c r="C9" i="50" s="1"/>
  <c r="F95" i="86"/>
  <c r="F9" i="75" s="1"/>
  <c r="F9" i="50" s="1"/>
  <c r="G95" i="86"/>
  <c r="H95" i="86"/>
  <c r="H9" i="75" s="1"/>
  <c r="H9" i="50" s="1"/>
  <c r="I95" i="86"/>
  <c r="I9" i="75" s="1"/>
  <c r="I9" i="50" s="1"/>
  <c r="I9" i="10" s="1"/>
  <c r="J95" i="86"/>
  <c r="K95" i="86"/>
  <c r="L95" i="86"/>
  <c r="L9" i="75" s="1"/>
  <c r="L9" i="50" s="1"/>
  <c r="L9" i="10" s="1"/>
  <c r="M95" i="86"/>
  <c r="N95" i="86"/>
  <c r="N9" i="75" s="1"/>
  <c r="N9" i="50" s="1"/>
  <c r="N9" i="10" s="1"/>
  <c r="O95" i="86"/>
  <c r="P95" i="86"/>
  <c r="P9" i="75" s="1"/>
  <c r="P9" i="50" s="1"/>
  <c r="P9" i="10" s="1"/>
  <c r="Q95" i="86"/>
  <c r="Q9" i="75" s="1"/>
  <c r="Q9" i="50" s="1"/>
  <c r="R95" i="86"/>
  <c r="S95" i="86"/>
  <c r="T95" i="86"/>
  <c r="T9" i="75" s="1"/>
  <c r="T9" i="50" s="1"/>
  <c r="T9" i="10" s="1"/>
  <c r="U95" i="86"/>
  <c r="V95" i="86"/>
  <c r="V9" i="75" s="1"/>
  <c r="V9" i="50" s="1"/>
  <c r="V9" i="10" s="1"/>
  <c r="W95" i="86"/>
  <c r="X95" i="86"/>
  <c r="X9" i="75" s="1"/>
  <c r="X9" i="50" s="1"/>
  <c r="X9" i="10" s="1"/>
  <c r="Y95" i="86"/>
  <c r="Y9" i="75" s="1"/>
  <c r="Y9" i="50" s="1"/>
  <c r="Y9" i="10" s="1"/>
  <c r="Z95" i="86"/>
  <c r="AA95" i="86"/>
  <c r="AB95" i="86"/>
  <c r="AC95" i="86"/>
  <c r="AC96" i="86" s="1"/>
  <c r="AD95" i="86"/>
  <c r="AE96" i="86" s="1"/>
  <c r="AE95" i="86"/>
  <c r="AF95" i="86"/>
  <c r="AG95" i="86"/>
  <c r="AH95" i="86"/>
  <c r="AI95" i="86"/>
  <c r="B98" i="86"/>
  <c r="B9" i="75" s="1"/>
  <c r="B9" i="50" s="1"/>
  <c r="L96" i="86" l="1"/>
  <c r="G97" i="86"/>
  <c r="AD97" i="86"/>
  <c r="T96" i="86"/>
  <c r="O96" i="86"/>
  <c r="AB97" i="86"/>
  <c r="AB96" i="86"/>
  <c r="AE97" i="86"/>
  <c r="Z97" i="86"/>
  <c r="T97" i="86"/>
  <c r="R97" i="86"/>
  <c r="I97" i="86"/>
  <c r="H97" i="86"/>
  <c r="AJ9" i="75"/>
  <c r="AG96" i="86"/>
  <c r="H9" i="71"/>
  <c r="H9" i="10"/>
  <c r="H9" i="84" s="1"/>
  <c r="H96" i="86"/>
  <c r="G9" i="75"/>
  <c r="G9" i="50" s="1"/>
  <c r="F9" i="71"/>
  <c r="D9" i="50"/>
  <c r="F9" i="10"/>
  <c r="AF96" i="86"/>
  <c r="P96" i="86"/>
  <c r="O9" i="75"/>
  <c r="O9" i="50" s="1"/>
  <c r="O9" i="10" s="1"/>
  <c r="P97" i="86"/>
  <c r="U96" i="86"/>
  <c r="U9" i="75"/>
  <c r="U9" i="50" s="1"/>
  <c r="U9" i="10" s="1"/>
  <c r="M96" i="86"/>
  <c r="M9" i="75"/>
  <c r="M9" i="50" s="1"/>
  <c r="M9" i="10" s="1"/>
  <c r="D95" i="86"/>
  <c r="J9" i="71"/>
  <c r="Q9" i="10"/>
  <c r="J9" i="84" s="1"/>
  <c r="X96" i="86"/>
  <c r="W9" i="75"/>
  <c r="W9" i="50" s="1"/>
  <c r="W9" i="10" s="1"/>
  <c r="Y97" i="86"/>
  <c r="AH97" i="86"/>
  <c r="C9" i="71"/>
  <c r="C9" i="10"/>
  <c r="C9" i="84" s="1"/>
  <c r="B9" i="71"/>
  <c r="B9" i="10"/>
  <c r="B9" i="84" s="1"/>
  <c r="O97" i="86"/>
  <c r="I96" i="86"/>
  <c r="X97" i="86"/>
  <c r="N97" i="86"/>
  <c r="G96" i="86"/>
  <c r="AG97" i="86"/>
  <c r="W97" i="86"/>
  <c r="L97" i="86"/>
  <c r="Y96" i="86"/>
  <c r="AI97" i="86"/>
  <c r="AA97" i="86"/>
  <c r="S97" i="86"/>
  <c r="S9" i="75"/>
  <c r="S9" i="50" s="1"/>
  <c r="S9" i="10" s="1"/>
  <c r="K97" i="86"/>
  <c r="K9" i="75"/>
  <c r="K9" i="50" s="1"/>
  <c r="K9" i="10" s="1"/>
  <c r="Q96" i="86"/>
  <c r="Q97" i="86"/>
  <c r="AF97" i="86"/>
  <c r="V97" i="86"/>
  <c r="J97" i="86"/>
  <c r="W96" i="86"/>
  <c r="AH96" i="86"/>
  <c r="Z96" i="86"/>
  <c r="R96" i="86"/>
  <c r="R9" i="75"/>
  <c r="R9" i="50" s="1"/>
  <c r="R9" i="10" s="1"/>
  <c r="J96" i="86"/>
  <c r="J9" i="75"/>
  <c r="J9" i="50" s="1"/>
  <c r="J9" i="10" s="1"/>
  <c r="K196" i="78"/>
  <c r="P185" i="78"/>
  <c r="Q4" i="78"/>
  <c r="L196" i="78"/>
  <c r="O162" i="78"/>
  <c r="AJ43" i="88"/>
  <c r="AJ45" i="88"/>
  <c r="Q49" i="88"/>
  <c r="P8" i="60"/>
  <c r="Z49" i="88"/>
  <c r="Y8" i="60"/>
  <c r="AJ46" i="88"/>
  <c r="S49" i="88"/>
  <c r="R8" i="60"/>
  <c r="U49" i="88"/>
  <c r="T8" i="60"/>
  <c r="R49" i="88"/>
  <c r="Y49" i="88"/>
  <c r="X8" i="60"/>
  <c r="X49" i="88"/>
  <c r="W8" i="60"/>
  <c r="G48" i="88"/>
  <c r="G8" i="60" s="1"/>
  <c r="V49" i="88"/>
  <c r="U8" i="60"/>
  <c r="T49" i="88"/>
  <c r="S8" i="60"/>
  <c r="AJ38" i="88"/>
  <c r="W49" i="88"/>
  <c r="V8" i="60"/>
  <c r="I40" i="88"/>
  <c r="H48" i="88"/>
  <c r="H8" i="60" s="1"/>
  <c r="V50" i="88"/>
  <c r="AD50" i="88"/>
  <c r="AA50" i="88"/>
  <c r="AC50" i="88"/>
  <c r="W50" i="88"/>
  <c r="AE50" i="88"/>
  <c r="Y50" i="88"/>
  <c r="R50" i="88"/>
  <c r="AB50" i="88"/>
  <c r="P50" i="88"/>
  <c r="X50" i="88"/>
  <c r="AF50" i="88"/>
  <c r="AG50" i="88"/>
  <c r="D48" i="88"/>
  <c r="G49" i="88"/>
  <c r="Z50" i="88"/>
  <c r="AI50" i="88"/>
  <c r="Q50" i="88"/>
  <c r="AH50" i="88"/>
  <c r="S50" i="88"/>
  <c r="T50" i="88"/>
  <c r="U50" i="88"/>
  <c r="AI96" i="86"/>
  <c r="AA96" i="86"/>
  <c r="S96" i="86"/>
  <c r="K96" i="86"/>
  <c r="AC97" i="86"/>
  <c r="U97" i="86"/>
  <c r="M97" i="86"/>
  <c r="AD96" i="86"/>
  <c r="V96" i="86"/>
  <c r="N96" i="86"/>
  <c r="AJ9" i="50" l="1"/>
  <c r="L9" i="71" s="1"/>
  <c r="F9" i="84"/>
  <c r="G9" i="71"/>
  <c r="G9" i="10"/>
  <c r="G9" i="84" s="1"/>
  <c r="D9" i="71"/>
  <c r="D9" i="10"/>
  <c r="D9" i="84" s="1"/>
  <c r="R4" i="78"/>
  <c r="Q185" i="78"/>
  <c r="P162" i="78"/>
  <c r="M196" i="78"/>
  <c r="G50" i="88"/>
  <c r="J40" i="88"/>
  <c r="I48" i="88"/>
  <c r="I8" i="60" s="1"/>
  <c r="H49" i="88"/>
  <c r="H50" i="88"/>
  <c r="AI118" i="86"/>
  <c r="AH118" i="86"/>
  <c r="AG118" i="86"/>
  <c r="AF118" i="86"/>
  <c r="AE118" i="86"/>
  <c r="AI83" i="86"/>
  <c r="AH83" i="86"/>
  <c r="AG83" i="86"/>
  <c r="AF83" i="86"/>
  <c r="AE83" i="86"/>
  <c r="AD83" i="86"/>
  <c r="AC83" i="86"/>
  <c r="AB83" i="86"/>
  <c r="AA83" i="86"/>
  <c r="Z83" i="86"/>
  <c r="Y83" i="86"/>
  <c r="Y8" i="75" s="1"/>
  <c r="Y8" i="50" s="1"/>
  <c r="Y8" i="10" s="1"/>
  <c r="X83" i="86"/>
  <c r="X8" i="75" s="1"/>
  <c r="X8" i="50" s="1"/>
  <c r="X8" i="10" s="1"/>
  <c r="W83" i="86"/>
  <c r="W8" i="75" s="1"/>
  <c r="W8" i="50" s="1"/>
  <c r="W8" i="10" s="1"/>
  <c r="V83" i="86"/>
  <c r="V8" i="75" s="1"/>
  <c r="V8" i="50" s="1"/>
  <c r="V8" i="10" s="1"/>
  <c r="U83" i="86"/>
  <c r="U8" i="75" s="1"/>
  <c r="U8" i="50" s="1"/>
  <c r="U8" i="10" s="1"/>
  <c r="AI59" i="86"/>
  <c r="AH59" i="86"/>
  <c r="AG59" i="86"/>
  <c r="AF59" i="86"/>
  <c r="AE59" i="86"/>
  <c r="AD59" i="86"/>
  <c r="AC59" i="86"/>
  <c r="AB59" i="86"/>
  <c r="AC60" i="86" s="1"/>
  <c r="AA59" i="86"/>
  <c r="Z59" i="86"/>
  <c r="AI22" i="86"/>
  <c r="AH22" i="86"/>
  <c r="AG22" i="86"/>
  <c r="AF22" i="86"/>
  <c r="AE22" i="86"/>
  <c r="AF23" i="86" s="1"/>
  <c r="AD22" i="86"/>
  <c r="AC22" i="86"/>
  <c r="AB22" i="86"/>
  <c r="AA22" i="86"/>
  <c r="Z22" i="86"/>
  <c r="AJ9" i="10" l="1"/>
  <c r="L9" i="84" s="1"/>
  <c r="S4" i="78"/>
  <c r="R185" i="78"/>
  <c r="Q162" i="78"/>
  <c r="N196" i="78"/>
  <c r="K40" i="88"/>
  <c r="J48" i="88"/>
  <c r="J8" i="60" s="1"/>
  <c r="J49" i="88"/>
  <c r="I50" i="88"/>
  <c r="I49" i="88"/>
  <c r="AB23" i="86"/>
  <c r="AA60" i="86"/>
  <c r="AI60" i="86"/>
  <c r="AF60" i="86"/>
  <c r="AI84" i="86"/>
  <c r="AF119" i="86"/>
  <c r="AE84" i="86"/>
  <c r="AH119" i="86"/>
  <c r="AG60" i="86"/>
  <c r="AB84" i="86"/>
  <c r="Z84" i="86"/>
  <c r="AH84" i="86"/>
  <c r="AE23" i="86"/>
  <c r="X84" i="86"/>
  <c r="AF84" i="86"/>
  <c r="AG119" i="86"/>
  <c r="AB60" i="86"/>
  <c r="AA23" i="86"/>
  <c r="AI23" i="86"/>
  <c r="AD60" i="86"/>
  <c r="Y84" i="86"/>
  <c r="AI119" i="86"/>
  <c r="V84" i="86"/>
  <c r="AD84" i="86"/>
  <c r="W84" i="86"/>
  <c r="AA84" i="86"/>
  <c r="AH23" i="86"/>
  <c r="AJ21" i="86"/>
  <c r="AD23" i="86"/>
  <c r="AG23" i="86"/>
  <c r="AH60" i="86"/>
  <c r="AC23" i="86"/>
  <c r="AE60" i="86"/>
  <c r="AG84" i="86"/>
  <c r="AC84" i="86"/>
  <c r="U6" i="85"/>
  <c r="V6" i="85"/>
  <c r="W6" i="85"/>
  <c r="X6" i="85"/>
  <c r="Y6" i="85"/>
  <c r="Z6" i="85"/>
  <c r="AA6" i="85"/>
  <c r="AB6" i="85"/>
  <c r="AC6" i="85"/>
  <c r="AD6" i="85"/>
  <c r="AE6" i="85"/>
  <c r="AF6" i="85"/>
  <c r="AG6" i="85"/>
  <c r="U7" i="85"/>
  <c r="V7" i="85"/>
  <c r="W7" i="85"/>
  <c r="X7" i="85"/>
  <c r="Y7" i="85"/>
  <c r="Z7" i="85"/>
  <c r="AA7" i="85"/>
  <c r="AB7" i="85"/>
  <c r="AC7" i="85"/>
  <c r="AD7" i="85"/>
  <c r="AE7" i="85"/>
  <c r="AF7" i="85"/>
  <c r="AG7" i="85"/>
  <c r="T7" i="85"/>
  <c r="T6" i="85"/>
  <c r="B6" i="85"/>
  <c r="C6" i="85"/>
  <c r="D6" i="85"/>
  <c r="F6" i="85"/>
  <c r="G6" i="85"/>
  <c r="H6" i="85"/>
  <c r="I6" i="85"/>
  <c r="J6" i="85"/>
  <c r="K6" i="85"/>
  <c r="L6" i="85"/>
  <c r="M6" i="85"/>
  <c r="N6" i="85"/>
  <c r="O6" i="85"/>
  <c r="P6" i="85"/>
  <c r="Q6" i="85"/>
  <c r="R6" i="85"/>
  <c r="S6" i="85"/>
  <c r="B7" i="85"/>
  <c r="C7" i="85"/>
  <c r="D7" i="85"/>
  <c r="F7" i="85"/>
  <c r="G7" i="85"/>
  <c r="H7" i="85"/>
  <c r="I7" i="85"/>
  <c r="J7" i="85"/>
  <c r="K7" i="85"/>
  <c r="L7" i="85"/>
  <c r="M7" i="85"/>
  <c r="N7" i="85"/>
  <c r="O7" i="85"/>
  <c r="P7" i="85"/>
  <c r="Q7" i="85"/>
  <c r="R7" i="85"/>
  <c r="S7" i="85"/>
  <c r="A7" i="85"/>
  <c r="A6" i="85"/>
  <c r="B9" i="81"/>
  <c r="T5" i="81"/>
  <c r="U5" i="81"/>
  <c r="V5" i="81"/>
  <c r="W5" i="81"/>
  <c r="X5" i="81"/>
  <c r="Y5" i="81"/>
  <c r="Z5" i="81"/>
  <c r="AA5" i="81"/>
  <c r="AB5" i="81"/>
  <c r="AC5" i="81"/>
  <c r="AD5" i="81"/>
  <c r="AE5" i="81"/>
  <c r="AF5" i="81"/>
  <c r="AG5" i="81"/>
  <c r="B5" i="81"/>
  <c r="C5" i="81"/>
  <c r="D5" i="81"/>
  <c r="F5" i="81"/>
  <c r="G5" i="81"/>
  <c r="H5" i="81"/>
  <c r="I5" i="81"/>
  <c r="J5" i="81"/>
  <c r="K5" i="81"/>
  <c r="L5" i="81"/>
  <c r="M5" i="81"/>
  <c r="N5" i="81"/>
  <c r="O5" i="81"/>
  <c r="P5" i="81"/>
  <c r="Q5" i="81"/>
  <c r="R5" i="81"/>
  <c r="S5" i="81"/>
  <c r="A5" i="81"/>
  <c r="C26" i="10"/>
  <c r="C26" i="84" s="1"/>
  <c r="S8" i="85" l="1"/>
  <c r="T4" i="78"/>
  <c r="S185" i="78"/>
  <c r="AF7" i="81"/>
  <c r="O7" i="81"/>
  <c r="V7" i="81"/>
  <c r="O8" i="81"/>
  <c r="C5" i="48"/>
  <c r="AG8" i="85"/>
  <c r="O196" i="78"/>
  <c r="R162" i="78"/>
  <c r="AA8" i="85"/>
  <c r="P8" i="85"/>
  <c r="H8" i="85"/>
  <c r="AF8" i="85"/>
  <c r="R7" i="81"/>
  <c r="J7" i="81"/>
  <c r="AG7" i="81"/>
  <c r="Y7" i="81"/>
  <c r="L8" i="85"/>
  <c r="Z8" i="85"/>
  <c r="P7" i="81"/>
  <c r="H7" i="81"/>
  <c r="AE7" i="81"/>
  <c r="W7" i="81"/>
  <c r="L7" i="81"/>
  <c r="AD7" i="81"/>
  <c r="AA7" i="81"/>
  <c r="AB7" i="81"/>
  <c r="T7" i="81"/>
  <c r="Q7" i="81"/>
  <c r="I7" i="81"/>
  <c r="I8" i="85"/>
  <c r="X7" i="81"/>
  <c r="M7" i="81"/>
  <c r="X8" i="85"/>
  <c r="AB8" i="85"/>
  <c r="AB9" i="85" s="1"/>
  <c r="N7" i="81"/>
  <c r="S7" i="81"/>
  <c r="K7" i="81"/>
  <c r="Z7" i="81"/>
  <c r="N8" i="81"/>
  <c r="AH5" i="81"/>
  <c r="AH6" i="81" s="1"/>
  <c r="AB8" i="81"/>
  <c r="T8" i="81"/>
  <c r="L8" i="81"/>
  <c r="G7" i="81"/>
  <c r="AA8" i="81"/>
  <c r="S8" i="81"/>
  <c r="K8" i="81"/>
  <c r="AC7" i="81"/>
  <c r="U7" i="81"/>
  <c r="AD8" i="81"/>
  <c r="G8" i="81"/>
  <c r="R8" i="81"/>
  <c r="J8" i="81"/>
  <c r="AG8" i="81"/>
  <c r="Y8" i="81"/>
  <c r="Q8" i="81"/>
  <c r="I8" i="81"/>
  <c r="K8" i="85"/>
  <c r="L9" i="85" s="1"/>
  <c r="V8" i="81"/>
  <c r="U8" i="81"/>
  <c r="Z8" i="81"/>
  <c r="AF8" i="81"/>
  <c r="X8" i="81"/>
  <c r="P8" i="81"/>
  <c r="H8" i="81"/>
  <c r="R8" i="85"/>
  <c r="J8" i="85"/>
  <c r="AC8" i="81"/>
  <c r="M8" i="81"/>
  <c r="AE8" i="81"/>
  <c r="W8" i="81"/>
  <c r="J50" i="88"/>
  <c r="L40" i="88"/>
  <c r="K48" i="88"/>
  <c r="K8" i="60" s="1"/>
  <c r="AJ46" i="86"/>
  <c r="AJ17" i="86"/>
  <c r="AJ19" i="86"/>
  <c r="AJ47" i="86"/>
  <c r="AJ18" i="86"/>
  <c r="T8" i="85"/>
  <c r="AH7" i="85"/>
  <c r="M8" i="85"/>
  <c r="U8" i="85"/>
  <c r="AC8" i="85"/>
  <c r="AH6" i="85"/>
  <c r="N8" i="85"/>
  <c r="V8" i="85"/>
  <c r="AD8" i="85"/>
  <c r="G8" i="85"/>
  <c r="O8" i="85"/>
  <c r="P9" i="85" s="1"/>
  <c r="W8" i="85"/>
  <c r="AE8" i="85"/>
  <c r="AF9" i="85" s="1"/>
  <c r="Q8" i="85"/>
  <c r="Y8" i="85"/>
  <c r="C8" i="85"/>
  <c r="F8" i="85"/>
  <c r="C8" i="77"/>
  <c r="J19" i="83"/>
  <c r="Z19" i="83"/>
  <c r="Y17" i="83"/>
  <c r="V13" i="83"/>
  <c r="M11" i="83"/>
  <c r="O9" i="83"/>
  <c r="R8" i="83"/>
  <c r="W7" i="83"/>
  <c r="P6" i="83"/>
  <c r="I4" i="83"/>
  <c r="J4" i="83" s="1"/>
  <c r="K4" i="83" s="1"/>
  <c r="L4" i="83" s="1"/>
  <c r="M4" i="83" s="1"/>
  <c r="N4" i="83" s="1"/>
  <c r="O4" i="83" s="1"/>
  <c r="P4" i="83" s="1"/>
  <c r="Q4" i="83" s="1"/>
  <c r="R4" i="83" s="1"/>
  <c r="S4" i="83" s="1"/>
  <c r="T4" i="83" s="1"/>
  <c r="U4" i="83" s="1"/>
  <c r="V4" i="83" s="1"/>
  <c r="W4" i="83" s="1"/>
  <c r="X4" i="83" s="1"/>
  <c r="Y4" i="83" s="1"/>
  <c r="Z4" i="83" s="1"/>
  <c r="AA4" i="83" s="1"/>
  <c r="AB4" i="83" s="1"/>
  <c r="AC4" i="83" s="1"/>
  <c r="AD4" i="83" s="1"/>
  <c r="AE4" i="83" s="1"/>
  <c r="AF4" i="83" s="1"/>
  <c r="AG4" i="83" s="1"/>
  <c r="AH4" i="83" s="1"/>
  <c r="AI4" i="83" s="1"/>
  <c r="AA9" i="85" l="1"/>
  <c r="AG9" i="85"/>
  <c r="S9" i="85"/>
  <c r="T9" i="85"/>
  <c r="U4" i="78"/>
  <c r="T185" i="78"/>
  <c r="B11" i="85"/>
  <c r="C6" i="36"/>
  <c r="H9" i="85"/>
  <c r="J9" i="85"/>
  <c r="P196" i="78"/>
  <c r="S162" i="78"/>
  <c r="I9" i="85"/>
  <c r="Z9" i="85"/>
  <c r="X9" i="85"/>
  <c r="K9" i="85"/>
  <c r="R9" i="85"/>
  <c r="K50" i="88"/>
  <c r="M40" i="88"/>
  <c r="L48" i="88"/>
  <c r="L8" i="60" s="1"/>
  <c r="K49" i="88"/>
  <c r="AJ20" i="86"/>
  <c r="U9" i="85"/>
  <c r="W9" i="85"/>
  <c r="O9" i="85"/>
  <c r="Y9" i="85"/>
  <c r="Q9" i="85"/>
  <c r="AD9" i="85"/>
  <c r="AH8" i="85"/>
  <c r="V9" i="85"/>
  <c r="AC9" i="85"/>
  <c r="N9" i="85"/>
  <c r="AE9" i="85"/>
  <c r="M9" i="85"/>
  <c r="Z10" i="85"/>
  <c r="R10" i="85"/>
  <c r="J10" i="85"/>
  <c r="AG10" i="85"/>
  <c r="Y10" i="85"/>
  <c r="Q10" i="85"/>
  <c r="I10" i="85"/>
  <c r="AF10" i="85"/>
  <c r="X10" i="85"/>
  <c r="P10" i="85"/>
  <c r="H10" i="85"/>
  <c r="AE10" i="85"/>
  <c r="W10" i="85"/>
  <c r="O10" i="85"/>
  <c r="G10" i="85"/>
  <c r="AD10" i="85"/>
  <c r="V10" i="85"/>
  <c r="N10" i="85"/>
  <c r="D8" i="85"/>
  <c r="K10" i="85"/>
  <c r="AC10" i="85"/>
  <c r="U10" i="85"/>
  <c r="M10" i="85"/>
  <c r="S10" i="85"/>
  <c r="AB10" i="85"/>
  <c r="T10" i="85"/>
  <c r="L10" i="85"/>
  <c r="G9" i="85"/>
  <c r="AA10" i="85"/>
  <c r="Q11" i="83"/>
  <c r="O19" i="83"/>
  <c r="C6" i="77"/>
  <c r="Y9" i="83"/>
  <c r="Y11" i="83"/>
  <c r="AE13" i="83"/>
  <c r="R14" i="83"/>
  <c r="I23" i="83"/>
  <c r="AE18" i="83"/>
  <c r="AA14" i="83"/>
  <c r="C7" i="77"/>
  <c r="K22" i="83"/>
  <c r="AA17" i="83"/>
  <c r="AA19" i="83"/>
  <c r="K20" i="83"/>
  <c r="P22" i="83"/>
  <c r="AB17" i="83"/>
  <c r="M18" i="83"/>
  <c r="AE19" i="83"/>
  <c r="N20" i="83"/>
  <c r="AA22" i="83"/>
  <c r="B6" i="77"/>
  <c r="P18" i="83"/>
  <c r="AA10" i="83"/>
  <c r="AD9" i="83"/>
  <c r="N15" i="83"/>
  <c r="I16" i="83"/>
  <c r="AA16" i="83"/>
  <c r="M17" i="83"/>
  <c r="AG17" i="83"/>
  <c r="V18" i="83"/>
  <c r="X20" i="83"/>
  <c r="AH23" i="83"/>
  <c r="AD5" i="83"/>
  <c r="V10" i="83"/>
  <c r="AE5" i="83"/>
  <c r="U16" i="83"/>
  <c r="AG5" i="83"/>
  <c r="AG10" i="83"/>
  <c r="V20" i="83"/>
  <c r="W6" i="83"/>
  <c r="J6" i="83"/>
  <c r="AA6" i="83"/>
  <c r="O7" i="83"/>
  <c r="AG9" i="83"/>
  <c r="S11" i="83"/>
  <c r="R15" i="83"/>
  <c r="AD16" i="83"/>
  <c r="N17" i="83"/>
  <c r="AH17" i="83"/>
  <c r="Z18" i="83"/>
  <c r="AF20" i="83"/>
  <c r="AE21" i="83"/>
  <c r="T6" i="83"/>
  <c r="I20" i="83"/>
  <c r="AI20" i="83"/>
  <c r="W24" i="83"/>
  <c r="U8" i="77" s="1"/>
  <c r="AE16" i="83"/>
  <c r="R17" i="83"/>
  <c r="AC6" i="83"/>
  <c r="J10" i="83"/>
  <c r="AC11" i="83"/>
  <c r="AC15" i="83"/>
  <c r="N16" i="83"/>
  <c r="S17" i="83"/>
  <c r="H18" i="83"/>
  <c r="AI18" i="83"/>
  <c r="Q19" i="83"/>
  <c r="AH22" i="83"/>
  <c r="S16" i="83"/>
  <c r="S6" i="83"/>
  <c r="Y16" i="83"/>
  <c r="AB6" i="83"/>
  <c r="AA15" i="83"/>
  <c r="H5" i="83"/>
  <c r="K5" i="83"/>
  <c r="O6" i="83"/>
  <c r="AH6" i="83"/>
  <c r="U10" i="83"/>
  <c r="AE11" i="83"/>
  <c r="AH14" i="83"/>
  <c r="AI15" i="83"/>
  <c r="O16" i="83"/>
  <c r="V17" i="83"/>
  <c r="T19" i="83"/>
  <c r="AI7" i="83"/>
  <c r="X7" i="83"/>
  <c r="N7" i="83"/>
  <c r="AF7" i="83"/>
  <c r="V7" i="83"/>
  <c r="I7" i="83"/>
  <c r="AE7" i="83"/>
  <c r="T7" i="83"/>
  <c r="H7" i="83"/>
  <c r="AB7" i="83"/>
  <c r="Q7" i="83"/>
  <c r="AA7" i="83"/>
  <c r="P7" i="83"/>
  <c r="S7" i="83"/>
  <c r="Z12" i="83"/>
  <c r="V12" i="83"/>
  <c r="R12" i="83"/>
  <c r="O12" i="83"/>
  <c r="O5" i="83"/>
  <c r="Y7" i="83"/>
  <c r="AI5" i="83"/>
  <c r="X5" i="83"/>
  <c r="N5" i="83"/>
  <c r="AF5" i="83"/>
  <c r="V5" i="83"/>
  <c r="I5" i="83"/>
  <c r="AB5" i="83"/>
  <c r="Q5" i="83"/>
  <c r="AA5" i="83"/>
  <c r="P5" i="83"/>
  <c r="S5" i="83"/>
  <c r="AD7" i="83"/>
  <c r="K9" i="83"/>
  <c r="L9" i="83" s="1"/>
  <c r="AG7" i="83"/>
  <c r="T5" i="83"/>
  <c r="W5" i="83"/>
  <c r="AI9" i="83"/>
  <c r="X9" i="83"/>
  <c r="N9" i="83"/>
  <c r="AF9" i="83"/>
  <c r="V9" i="83"/>
  <c r="I9" i="83"/>
  <c r="AE9" i="83"/>
  <c r="T9" i="83"/>
  <c r="H9" i="83"/>
  <c r="AB9" i="83"/>
  <c r="Q9" i="83"/>
  <c r="AA9" i="83"/>
  <c r="P9" i="83"/>
  <c r="S9" i="83"/>
  <c r="Y5" i="83"/>
  <c r="K7" i="83"/>
  <c r="L7" i="83" s="1"/>
  <c r="W9" i="83"/>
  <c r="Z6" i="83"/>
  <c r="K10" i="83"/>
  <c r="U11" i="83"/>
  <c r="AH11" i="83"/>
  <c r="I13" i="83"/>
  <c r="AG13" i="83"/>
  <c r="S14" i="83"/>
  <c r="W15" i="83"/>
  <c r="Q16" i="83"/>
  <c r="AI16" i="83"/>
  <c r="W17" i="83"/>
  <c r="Q18" i="83"/>
  <c r="AF18" i="83"/>
  <c r="AB19" i="83"/>
  <c r="O20" i="83"/>
  <c r="Y20" i="83"/>
  <c r="K23" i="83"/>
  <c r="Z24" i="83"/>
  <c r="X8" i="77" s="1"/>
  <c r="O8" i="83"/>
  <c r="Q10" i="83"/>
  <c r="I11" i="83"/>
  <c r="W11" i="83"/>
  <c r="AI11" i="83"/>
  <c r="J13" i="83"/>
  <c r="AH13" i="83"/>
  <c r="U14" i="83"/>
  <c r="Y15" i="83"/>
  <c r="U18" i="83"/>
  <c r="AH18" i="83"/>
  <c r="P20" i="83"/>
  <c r="AA20" i="83"/>
  <c r="R23" i="83"/>
  <c r="AD24" i="83"/>
  <c r="AB8" i="77" s="1"/>
  <c r="N13" i="83"/>
  <c r="Q20" i="83"/>
  <c r="AC20" i="83"/>
  <c r="Y23" i="83"/>
  <c r="AE24" i="83"/>
  <c r="AC8" i="77" s="1"/>
  <c r="Z8" i="83"/>
  <c r="N11" i="83"/>
  <c r="Z11" i="83"/>
  <c r="R13" i="83"/>
  <c r="W18" i="83"/>
  <c r="S20" i="83"/>
  <c r="AD20" i="83"/>
  <c r="U22" i="83"/>
  <c r="AA23" i="83"/>
  <c r="P24" i="83"/>
  <c r="N8" i="77" s="1"/>
  <c r="AF24" i="83"/>
  <c r="AD8" i="77" s="1"/>
  <c r="R6" i="83"/>
  <c r="AE6" i="83"/>
  <c r="AB8" i="83"/>
  <c r="W10" i="83"/>
  <c r="O11" i="83"/>
  <c r="AA11" i="83"/>
  <c r="U13" i="83"/>
  <c r="K14" i="83"/>
  <c r="AI14" i="83"/>
  <c r="M15" i="83"/>
  <c r="AH15" i="83"/>
  <c r="Z16" i="83"/>
  <c r="O17" i="83"/>
  <c r="AE17" i="83"/>
  <c r="K18" i="83"/>
  <c r="L18" i="83" s="1"/>
  <c r="Y18" i="83"/>
  <c r="R19" i="83"/>
  <c r="H20" i="83"/>
  <c r="U20" i="83"/>
  <c r="AE20" i="83"/>
  <c r="Y22" i="83"/>
  <c r="AC23" i="83"/>
  <c r="R24" i="83"/>
  <c r="P8" i="77" s="1"/>
  <c r="AH24" i="83"/>
  <c r="AF8" i="77" s="1"/>
  <c r="U24" i="83"/>
  <c r="S8" i="77" s="1"/>
  <c r="AE10" i="83"/>
  <c r="J11" i="83"/>
  <c r="K11" i="83" s="1"/>
  <c r="R11" i="83"/>
  <c r="AD11" i="83"/>
  <c r="Z13" i="83"/>
  <c r="Q15" i="83"/>
  <c r="N18" i="83"/>
  <c r="AD18" i="83"/>
  <c r="M20" i="83"/>
  <c r="W20" i="83"/>
  <c r="AG20" i="83"/>
  <c r="V24" i="83"/>
  <c r="T8" i="77" s="1"/>
  <c r="D25" i="83"/>
  <c r="C28" i="83" s="1"/>
  <c r="M6" i="83"/>
  <c r="X6" i="83"/>
  <c r="AI6" i="83"/>
  <c r="P8" i="83"/>
  <c r="AA8" i="83"/>
  <c r="AF12" i="83"/>
  <c r="X12" i="83"/>
  <c r="P12" i="83"/>
  <c r="H12" i="83"/>
  <c r="AB12" i="83"/>
  <c r="T12" i="83"/>
  <c r="AI12" i="83"/>
  <c r="Y12" i="83"/>
  <c r="N12" i="83"/>
  <c r="AH12" i="83"/>
  <c r="W12" i="83"/>
  <c r="M12" i="83"/>
  <c r="AE12" i="83"/>
  <c r="U12" i="83"/>
  <c r="J12" i="83"/>
  <c r="AD12" i="83"/>
  <c r="S12" i="83"/>
  <c r="I12" i="83"/>
  <c r="Q12" i="83"/>
  <c r="J17" i="83"/>
  <c r="I17" i="83"/>
  <c r="H8" i="83"/>
  <c r="S8" i="83"/>
  <c r="AC8" i="83"/>
  <c r="J8" i="83"/>
  <c r="T8" i="83"/>
  <c r="AE8" i="83"/>
  <c r="AA12" i="83"/>
  <c r="H6" i="83"/>
  <c r="AG8" i="83"/>
  <c r="Y8" i="83"/>
  <c r="Q8" i="83"/>
  <c r="I8" i="83"/>
  <c r="AD8" i="83"/>
  <c r="V8" i="83"/>
  <c r="N8" i="83"/>
  <c r="K8" i="83"/>
  <c r="L8" i="83" s="1"/>
  <c r="AF8" i="83"/>
  <c r="W8" i="83"/>
  <c r="AH8" i="83"/>
  <c r="AC12" i="83"/>
  <c r="U8" i="83"/>
  <c r="AG6" i="83"/>
  <c r="Y6" i="83"/>
  <c r="Q6" i="83"/>
  <c r="I6" i="83"/>
  <c r="AD6" i="83"/>
  <c r="V6" i="83"/>
  <c r="N6" i="83"/>
  <c r="K6" i="83"/>
  <c r="L6" i="83" s="1"/>
  <c r="U6" i="83"/>
  <c r="AF6" i="83"/>
  <c r="M8" i="83"/>
  <c r="X8" i="83"/>
  <c r="AI8" i="83"/>
  <c r="AF10" i="83"/>
  <c r="X10" i="83"/>
  <c r="P10" i="83"/>
  <c r="H10" i="83"/>
  <c r="I10" i="83" s="1"/>
  <c r="AB10" i="83"/>
  <c r="T10" i="83"/>
  <c r="L10" i="83"/>
  <c r="AD10" i="83"/>
  <c r="S10" i="83"/>
  <c r="AC10" i="83"/>
  <c r="R10" i="83"/>
  <c r="Z10" i="83"/>
  <c r="O10" i="83"/>
  <c r="AI10" i="83"/>
  <c r="Y10" i="83"/>
  <c r="N10" i="83"/>
  <c r="M10" i="83"/>
  <c r="AH10" i="83"/>
  <c r="K12" i="83"/>
  <c r="L12" i="83" s="1"/>
  <c r="AG12" i="83"/>
  <c r="AB13" i="83"/>
  <c r="T13" i="83"/>
  <c r="AI13" i="83"/>
  <c r="AA13" i="83"/>
  <c r="S13" i="83"/>
  <c r="AF13" i="83"/>
  <c r="X13" i="83"/>
  <c r="P13" i="83"/>
  <c r="H13" i="83"/>
  <c r="K13" i="83"/>
  <c r="L13" i="83" s="1"/>
  <c r="W13" i="83"/>
  <c r="V14" i="83"/>
  <c r="J5" i="83"/>
  <c r="R5" i="83"/>
  <c r="Z5" i="83"/>
  <c r="AH5" i="83"/>
  <c r="J7" i="83"/>
  <c r="R7" i="83"/>
  <c r="Z7" i="83"/>
  <c r="AH7" i="83"/>
  <c r="J9" i="83"/>
  <c r="R9" i="83"/>
  <c r="Z9" i="83"/>
  <c r="AH9" i="83"/>
  <c r="M13" i="83"/>
  <c r="Y13" i="83"/>
  <c r="J14" i="83"/>
  <c r="Z14" i="83"/>
  <c r="J16" i="83"/>
  <c r="O13" i="83"/>
  <c r="AC13" i="83"/>
  <c r="AG14" i="83"/>
  <c r="Y14" i="83"/>
  <c r="Q14" i="83"/>
  <c r="I14" i="83"/>
  <c r="AF14" i="83"/>
  <c r="X14" i="83"/>
  <c r="P14" i="83"/>
  <c r="H14" i="83"/>
  <c r="AE14" i="83"/>
  <c r="W14" i="83"/>
  <c r="O14" i="83"/>
  <c r="AB14" i="83"/>
  <c r="T14" i="83"/>
  <c r="L14" i="83"/>
  <c r="M14" i="83"/>
  <c r="AC14" i="83"/>
  <c r="F25" i="83"/>
  <c r="M5" i="83"/>
  <c r="U5" i="83"/>
  <c r="AC5" i="83"/>
  <c r="M7" i="83"/>
  <c r="U7" i="83"/>
  <c r="AC7" i="83"/>
  <c r="M9" i="83"/>
  <c r="U9" i="83"/>
  <c r="AC9" i="83"/>
  <c r="AB11" i="83"/>
  <c r="T11" i="83"/>
  <c r="L11" i="83"/>
  <c r="AF11" i="83"/>
  <c r="X11" i="83"/>
  <c r="P11" i="83"/>
  <c r="H11" i="83"/>
  <c r="V11" i="83"/>
  <c r="AG11" i="83"/>
  <c r="Q13" i="83"/>
  <c r="AD13" i="83"/>
  <c r="N14" i="83"/>
  <c r="AD14" i="83"/>
  <c r="O15" i="83"/>
  <c r="Z15" i="83"/>
  <c r="R16" i="83"/>
  <c r="AC16" i="83"/>
  <c r="I21" i="83"/>
  <c r="K21" i="83"/>
  <c r="I7" i="77" s="1"/>
  <c r="AF21" i="83"/>
  <c r="X21" i="83"/>
  <c r="P21" i="83"/>
  <c r="AI21" i="83"/>
  <c r="Z21" i="83"/>
  <c r="Q21" i="83"/>
  <c r="H21" i="83"/>
  <c r="AG21" i="83"/>
  <c r="W21" i="83"/>
  <c r="N21" i="83"/>
  <c r="L7" i="77" s="1"/>
  <c r="AD21" i="83"/>
  <c r="S21" i="83"/>
  <c r="AC21" i="83"/>
  <c r="R21" i="83"/>
  <c r="AB21" i="83"/>
  <c r="Y21" i="83"/>
  <c r="L21" i="83"/>
  <c r="AH21" i="83"/>
  <c r="AF7" i="77" s="1"/>
  <c r="U21" i="83"/>
  <c r="J21" i="83"/>
  <c r="M21" i="83"/>
  <c r="I15" i="83"/>
  <c r="S15" i="83"/>
  <c r="AD15" i="83"/>
  <c r="AB16" i="83"/>
  <c r="T16" i="83"/>
  <c r="AF16" i="83"/>
  <c r="X16" i="83"/>
  <c r="P16" i="83"/>
  <c r="H16" i="83"/>
  <c r="K16" i="83"/>
  <c r="L16" i="83" s="1"/>
  <c r="V16" i="83"/>
  <c r="AG16" i="83"/>
  <c r="T21" i="83"/>
  <c r="J15" i="83"/>
  <c r="U15" i="83"/>
  <c r="AE15" i="83"/>
  <c r="M16" i="83"/>
  <c r="W16" i="83"/>
  <c r="AH16" i="83"/>
  <c r="V21" i="83"/>
  <c r="I22" i="83"/>
  <c r="AF15" i="83"/>
  <c r="X15" i="83"/>
  <c r="P15" i="83"/>
  <c r="H15" i="83"/>
  <c r="AB15" i="83"/>
  <c r="T15" i="83"/>
  <c r="K15" i="83"/>
  <c r="L15" i="83" s="1"/>
  <c r="V15" i="83"/>
  <c r="AG15" i="83"/>
  <c r="AA21" i="83"/>
  <c r="H24" i="83"/>
  <c r="F8" i="77" s="1"/>
  <c r="N24" i="83"/>
  <c r="L8" i="77" s="1"/>
  <c r="J24" i="83"/>
  <c r="H8" i="77" s="1"/>
  <c r="AB22" i="83"/>
  <c r="T22" i="83"/>
  <c r="L22" i="83"/>
  <c r="AG22" i="83"/>
  <c r="X22" i="83"/>
  <c r="AE22" i="83"/>
  <c r="V22" i="83"/>
  <c r="M22" i="83"/>
  <c r="AI22" i="83"/>
  <c r="J22" i="83"/>
  <c r="W22" i="83"/>
  <c r="Q17" i="83"/>
  <c r="Z17" i="83"/>
  <c r="AI17" i="83"/>
  <c r="O18" i="83"/>
  <c r="X18" i="83"/>
  <c r="AG18" i="83"/>
  <c r="I19" i="83"/>
  <c r="S19" i="83"/>
  <c r="AC19" i="83"/>
  <c r="N22" i="83"/>
  <c r="O22" i="83" s="1"/>
  <c r="Z22" i="83"/>
  <c r="AF23" i="83"/>
  <c r="X23" i="83"/>
  <c r="P23" i="83"/>
  <c r="H23" i="83"/>
  <c r="AG23" i="83"/>
  <c r="W23" i="83"/>
  <c r="N23" i="83"/>
  <c r="O23" i="83" s="1"/>
  <c r="AD23" i="83"/>
  <c r="U23" i="83"/>
  <c r="L23" i="83"/>
  <c r="AB23" i="83"/>
  <c r="S23" i="83"/>
  <c r="J23" i="83"/>
  <c r="AI23" i="83"/>
  <c r="Z23" i="83"/>
  <c r="Q23" i="83"/>
  <c r="M23" i="83"/>
  <c r="AE23" i="83"/>
  <c r="AF19" i="83"/>
  <c r="X19" i="83"/>
  <c r="P19" i="83"/>
  <c r="H19" i="83"/>
  <c r="AD19" i="83"/>
  <c r="V19" i="83"/>
  <c r="N19" i="83"/>
  <c r="K19" i="83"/>
  <c r="L19" i="83" s="1"/>
  <c r="U19" i="83"/>
  <c r="AG19" i="83"/>
  <c r="Q22" i="83"/>
  <c r="AC22" i="83"/>
  <c r="AF17" i="83"/>
  <c r="X17" i="83"/>
  <c r="P17" i="83"/>
  <c r="H17" i="83"/>
  <c r="K17" i="83"/>
  <c r="L17" i="83" s="1"/>
  <c r="T17" i="83"/>
  <c r="AC17" i="83"/>
  <c r="I18" i="83"/>
  <c r="R18" i="83"/>
  <c r="AA18" i="83"/>
  <c r="W19" i="83"/>
  <c r="AH19" i="83"/>
  <c r="R22" i="83"/>
  <c r="AD22" i="83"/>
  <c r="T23" i="83"/>
  <c r="U17" i="83"/>
  <c r="AD17" i="83"/>
  <c r="AB18" i="83"/>
  <c r="T18" i="83"/>
  <c r="J18" i="83"/>
  <c r="S18" i="83"/>
  <c r="AC18" i="83"/>
  <c r="M19" i="83"/>
  <c r="Y19" i="83"/>
  <c r="AI19" i="83"/>
  <c r="H22" i="83"/>
  <c r="S22" i="83"/>
  <c r="AF22" i="83"/>
  <c r="V23" i="83"/>
  <c r="J20" i="83"/>
  <c r="R20" i="83"/>
  <c r="Z20" i="83"/>
  <c r="AH20" i="83"/>
  <c r="AB24" i="83"/>
  <c r="Z8" i="77" s="1"/>
  <c r="T24" i="83"/>
  <c r="R8" i="77" s="1"/>
  <c r="L24" i="83"/>
  <c r="J8" i="77" s="1"/>
  <c r="AI24" i="83"/>
  <c r="AG8" i="77" s="1"/>
  <c r="AA24" i="83"/>
  <c r="Y8" i="77" s="1"/>
  <c r="S24" i="83"/>
  <c r="Q8" i="77" s="1"/>
  <c r="K24" i="83"/>
  <c r="I8" i="77" s="1"/>
  <c r="AG24" i="83"/>
  <c r="AE8" i="77" s="1"/>
  <c r="Y24" i="83"/>
  <c r="W8" i="77" s="1"/>
  <c r="Q24" i="83"/>
  <c r="O8" i="77" s="1"/>
  <c r="I24" i="83"/>
  <c r="G8" i="77" s="1"/>
  <c r="M24" i="83"/>
  <c r="K8" i="77" s="1"/>
  <c r="X24" i="83"/>
  <c r="V8" i="77" s="1"/>
  <c r="L20" i="83"/>
  <c r="T20" i="83"/>
  <c r="AB20" i="83"/>
  <c r="AC24" i="83"/>
  <c r="AA8" i="77" s="1"/>
  <c r="V4" i="78" l="1"/>
  <c r="U185" i="78"/>
  <c r="Q196" i="78"/>
  <c r="T162" i="78"/>
  <c r="L50" i="88"/>
  <c r="N40" i="88"/>
  <c r="M48" i="88"/>
  <c r="M8" i="60" s="1"/>
  <c r="L49" i="88"/>
  <c r="W7" i="77"/>
  <c r="S7" i="77"/>
  <c r="F7" i="77"/>
  <c r="G7" i="77"/>
  <c r="T7" i="77"/>
  <c r="U7" i="77"/>
  <c r="W6" i="77"/>
  <c r="R7" i="77"/>
  <c r="P7" i="77"/>
  <c r="AB7" i="77"/>
  <c r="AE7" i="77"/>
  <c r="O7" i="77"/>
  <c r="L5" i="83"/>
  <c r="J6" i="77" s="1"/>
  <c r="I6" i="77"/>
  <c r="AC7" i="77"/>
  <c r="AC6" i="77"/>
  <c r="R6" i="77"/>
  <c r="AA7" i="77"/>
  <c r="X7" i="77"/>
  <c r="N7" i="77"/>
  <c r="M6" i="77"/>
  <c r="AD6" i="77"/>
  <c r="Z7" i="77"/>
  <c r="AG7" i="77"/>
  <c r="V7" i="77"/>
  <c r="AF6" i="77"/>
  <c r="F6" i="77"/>
  <c r="Y7" i="77"/>
  <c r="K7" i="77"/>
  <c r="J7" i="77"/>
  <c r="AD7" i="77"/>
  <c r="X6" i="77"/>
  <c r="Q6" i="77"/>
  <c r="AB6" i="77"/>
  <c r="H7" i="77"/>
  <c r="AA6" i="77"/>
  <c r="P6" i="77"/>
  <c r="U6" i="77"/>
  <c r="O6" i="77"/>
  <c r="L6" i="77"/>
  <c r="S6" i="77"/>
  <c r="H6" i="77"/>
  <c r="N6" i="77"/>
  <c r="Z6" i="77"/>
  <c r="G6" i="77"/>
  <c r="V6" i="77"/>
  <c r="AE6" i="77"/>
  <c r="Q7" i="77"/>
  <c r="K6" i="77"/>
  <c r="Y6" i="77"/>
  <c r="T6" i="77"/>
  <c r="AG6" i="77"/>
  <c r="C9" i="77"/>
  <c r="AE25" i="83"/>
  <c r="AF26" i="83" s="1"/>
  <c r="AJ11" i="83"/>
  <c r="T25" i="83"/>
  <c r="O21" i="83"/>
  <c r="M7" i="77" s="1"/>
  <c r="AA25" i="83"/>
  <c r="X25" i="83"/>
  <c r="W25" i="83"/>
  <c r="AJ9" i="83"/>
  <c r="P25" i="83"/>
  <c r="S25" i="83"/>
  <c r="AJ22" i="83"/>
  <c r="AJ18" i="83"/>
  <c r="AJ7" i="83"/>
  <c r="N25" i="83"/>
  <c r="V25" i="83"/>
  <c r="AJ20" i="83"/>
  <c r="AJ5" i="83"/>
  <c r="Q25" i="83"/>
  <c r="Q26" i="83"/>
  <c r="L25" i="83"/>
  <c r="AJ14" i="83"/>
  <c r="I25" i="83"/>
  <c r="AG25" i="83"/>
  <c r="M25" i="83"/>
  <c r="AJ15" i="83"/>
  <c r="O24" i="83"/>
  <c r="M8" i="77" s="1"/>
  <c r="AJ16" i="83"/>
  <c r="AD25" i="83"/>
  <c r="AJ6" i="83"/>
  <c r="AI25" i="83"/>
  <c r="AF25" i="83"/>
  <c r="AJ12" i="83"/>
  <c r="AJ17" i="83"/>
  <c r="AH25" i="83"/>
  <c r="AJ10" i="83"/>
  <c r="Y25" i="83"/>
  <c r="K25" i="83"/>
  <c r="AJ23" i="83"/>
  <c r="Z25" i="83"/>
  <c r="AC25" i="83"/>
  <c r="R25" i="83"/>
  <c r="AJ13" i="83"/>
  <c r="AB25" i="83"/>
  <c r="AJ8" i="83"/>
  <c r="AJ19" i="83"/>
  <c r="U25" i="83"/>
  <c r="J25" i="83"/>
  <c r="H25" i="83"/>
  <c r="W4" i="78" l="1"/>
  <c r="V185" i="78"/>
  <c r="R196" i="78"/>
  <c r="U162" i="78"/>
  <c r="M50" i="88"/>
  <c r="O40" i="88"/>
  <c r="O48" i="88" s="1"/>
  <c r="O8" i="60" s="1"/>
  <c r="N48" i="88"/>
  <c r="N8" i="60" s="1"/>
  <c r="AJ40" i="88"/>
  <c r="AJ48" i="88" s="1"/>
  <c r="M49" i="88"/>
  <c r="Y26" i="83"/>
  <c r="R26" i="83"/>
  <c r="X26" i="83"/>
  <c r="T26" i="83"/>
  <c r="AJ21" i="83"/>
  <c r="U26" i="83"/>
  <c r="AJ24" i="83"/>
  <c r="AJ25" i="83" s="1"/>
  <c r="W26" i="83"/>
  <c r="J26" i="83"/>
  <c r="V26" i="83"/>
  <c r="AD26" i="83"/>
  <c r="I26" i="83"/>
  <c r="I27" i="83"/>
  <c r="J27" i="83" s="1"/>
  <c r="AI26" i="83"/>
  <c r="M26" i="83"/>
  <c r="AC26" i="83"/>
  <c r="L26" i="83"/>
  <c r="N26" i="83"/>
  <c r="AB26" i="83"/>
  <c r="AA26" i="83"/>
  <c r="Z26" i="83"/>
  <c r="AG26" i="83"/>
  <c r="AH26" i="83"/>
  <c r="K26" i="83"/>
  <c r="S26" i="83"/>
  <c r="AE26" i="83"/>
  <c r="O25" i="83"/>
  <c r="X4" i="78" l="1"/>
  <c r="W185" i="78"/>
  <c r="S196" i="78"/>
  <c r="V162" i="78"/>
  <c r="O49" i="88"/>
  <c r="N50" i="88"/>
  <c r="P49" i="88"/>
  <c r="O50" i="88"/>
  <c r="N49" i="88"/>
  <c r="K27" i="83"/>
  <c r="P26" i="83"/>
  <c r="O26" i="83"/>
  <c r="Y4" i="78" l="1"/>
  <c r="X185" i="78"/>
  <c r="T196" i="78"/>
  <c r="W162" i="78"/>
  <c r="L27" i="83"/>
  <c r="M27" i="83" s="1"/>
  <c r="Z4" i="78" l="1"/>
  <c r="Y185" i="78"/>
  <c r="F204" i="78"/>
  <c r="X162" i="78"/>
  <c r="N27" i="83"/>
  <c r="AA4" i="78" l="1"/>
  <c r="Z185" i="78"/>
  <c r="G204" i="78"/>
  <c r="Y162" i="78"/>
  <c r="O27" i="83"/>
  <c r="AB4" i="78" l="1"/>
  <c r="AA185" i="78"/>
  <c r="H204" i="78"/>
  <c r="Z162" i="78"/>
  <c r="P27" i="83"/>
  <c r="AC4" i="78" l="1"/>
  <c r="AB185" i="78"/>
  <c r="I204" i="78"/>
  <c r="AA162" i="78"/>
  <c r="Q27" i="83"/>
  <c r="AC185" i="78" l="1"/>
  <c r="AD4" i="78"/>
  <c r="J204" i="78"/>
  <c r="AB162" i="78"/>
  <c r="R27" i="83"/>
  <c r="AE4" i="78" l="1"/>
  <c r="AD185" i="78"/>
  <c r="K204" i="78"/>
  <c r="AC162" i="78"/>
  <c r="S27" i="83"/>
  <c r="AF4" i="78" l="1"/>
  <c r="AE185" i="78"/>
  <c r="L204" i="78"/>
  <c r="AD162" i="78"/>
  <c r="T27" i="83"/>
  <c r="AF185" i="78" l="1"/>
  <c r="AG4" i="78"/>
  <c r="M204" i="78"/>
  <c r="AE162" i="78"/>
  <c r="U27" i="83"/>
  <c r="AH4" i="78" l="1"/>
  <c r="AG185" i="78"/>
  <c r="N204" i="78"/>
  <c r="AF162" i="78"/>
  <c r="V27" i="83"/>
  <c r="AI4" i="78" l="1"/>
  <c r="AH185" i="78"/>
  <c r="O204" i="78"/>
  <c r="AG162" i="78"/>
  <c r="W27" i="83"/>
  <c r="AJ4" i="78" l="1"/>
  <c r="AJ185" i="78" s="1"/>
  <c r="AI185" i="78"/>
  <c r="P204" i="78"/>
  <c r="AH162" i="78"/>
  <c r="X27" i="83"/>
  <c r="Q204" i="78" l="1"/>
  <c r="AI162" i="78"/>
  <c r="Y27" i="83"/>
  <c r="R204" i="78" l="1"/>
  <c r="AJ162" i="78"/>
  <c r="S204" i="78" s="1"/>
  <c r="Z27" i="83"/>
  <c r="AA27" i="83" l="1"/>
  <c r="AB27" i="83" l="1"/>
  <c r="AC27" i="83" l="1"/>
  <c r="AD27" i="83" l="1"/>
  <c r="AE27" i="83" l="1"/>
  <c r="AF27" i="83" l="1"/>
  <c r="AG27" i="83" l="1"/>
  <c r="AH27" i="83" l="1"/>
  <c r="AI27" i="83" l="1"/>
  <c r="B6" i="39" l="1"/>
  <c r="F41" i="10"/>
  <c r="G41" i="10"/>
  <c r="H41" i="10"/>
  <c r="E41" i="10"/>
  <c r="F36" i="10"/>
  <c r="G36" i="10"/>
  <c r="H36" i="10"/>
  <c r="I36" i="10"/>
  <c r="J36" i="10"/>
  <c r="K36" i="10"/>
  <c r="L36" i="10"/>
  <c r="M36" i="10"/>
  <c r="N36" i="10"/>
  <c r="O36" i="10"/>
  <c r="P36" i="10"/>
  <c r="Q36" i="10"/>
  <c r="R36" i="10"/>
  <c r="S36" i="10"/>
  <c r="T36" i="10"/>
  <c r="U36" i="10"/>
  <c r="V36" i="10"/>
  <c r="W36" i="10"/>
  <c r="X36" i="10"/>
  <c r="Y36" i="10"/>
  <c r="Z36" i="10"/>
  <c r="AA36" i="10"/>
  <c r="AB36" i="10"/>
  <c r="AC36" i="10"/>
  <c r="AD36" i="10"/>
  <c r="AE36" i="10"/>
  <c r="AF36" i="10"/>
  <c r="AG36" i="10"/>
  <c r="AH36" i="10"/>
  <c r="AI36" i="10"/>
  <c r="F37" i="10"/>
  <c r="G37" i="10"/>
  <c r="H37" i="10"/>
  <c r="I37" i="10"/>
  <c r="J37" i="10"/>
  <c r="K37" i="10"/>
  <c r="L37" i="10"/>
  <c r="M37" i="10"/>
  <c r="N37" i="10"/>
  <c r="O37" i="10"/>
  <c r="P37" i="10"/>
  <c r="Q37" i="10"/>
  <c r="R37" i="10"/>
  <c r="S37" i="10"/>
  <c r="T37" i="10"/>
  <c r="U37" i="10"/>
  <c r="V37" i="10"/>
  <c r="W37" i="10"/>
  <c r="X37" i="10"/>
  <c r="Y37" i="10"/>
  <c r="Z37" i="10"/>
  <c r="AA37" i="10"/>
  <c r="AB37" i="10"/>
  <c r="AC37" i="10"/>
  <c r="AD37" i="10"/>
  <c r="AE37" i="10"/>
  <c r="AF37" i="10"/>
  <c r="AG37" i="10"/>
  <c r="AH37" i="10"/>
  <c r="AI37" i="10"/>
  <c r="F38" i="10"/>
  <c r="G38" i="10"/>
  <c r="H38" i="10"/>
  <c r="I38" i="10"/>
  <c r="J38" i="10"/>
  <c r="K38" i="10"/>
  <c r="L38" i="10"/>
  <c r="M38" i="10"/>
  <c r="N38" i="10"/>
  <c r="O38" i="10"/>
  <c r="P38" i="10"/>
  <c r="Q38" i="10"/>
  <c r="R38" i="10"/>
  <c r="S38" i="10"/>
  <c r="T38" i="10"/>
  <c r="U38" i="10"/>
  <c r="V38" i="10"/>
  <c r="W38" i="10"/>
  <c r="X38" i="10"/>
  <c r="Y38" i="10"/>
  <c r="Z38" i="10"/>
  <c r="AA38" i="10"/>
  <c r="AB38" i="10"/>
  <c r="AC38" i="10"/>
  <c r="AD38" i="10"/>
  <c r="AE38" i="10"/>
  <c r="AF38" i="10"/>
  <c r="AG38" i="10"/>
  <c r="AH38" i="10"/>
  <c r="AI38" i="10"/>
  <c r="E37" i="10"/>
  <c r="E38" i="10"/>
  <c r="E36" i="10"/>
  <c r="E42" i="22"/>
  <c r="F42" i="22"/>
  <c r="G42" i="22"/>
  <c r="H42" i="22"/>
  <c r="I42" i="22"/>
  <c r="J42" i="22"/>
  <c r="K42" i="22"/>
  <c r="L42" i="22"/>
  <c r="M42" i="22"/>
  <c r="N42" i="22"/>
  <c r="O42" i="22"/>
  <c r="P42" i="22"/>
  <c r="Q42" i="22"/>
  <c r="R42" i="22"/>
  <c r="S42" i="22"/>
  <c r="T42" i="22"/>
  <c r="U42" i="22"/>
  <c r="V42" i="22"/>
  <c r="W42" i="22"/>
  <c r="X42" i="22"/>
  <c r="Y42" i="22"/>
  <c r="Z42" i="22"/>
  <c r="AA42" i="22"/>
  <c r="AB42" i="22"/>
  <c r="D42" i="22"/>
  <c r="E41" i="22"/>
  <c r="F41" i="22"/>
  <c r="G41" i="22"/>
  <c r="H41" i="22"/>
  <c r="I41" i="22"/>
  <c r="J41" i="22"/>
  <c r="K41" i="22"/>
  <c r="L41" i="22"/>
  <c r="M41" i="22"/>
  <c r="N41" i="22"/>
  <c r="O41" i="22"/>
  <c r="P41" i="22"/>
  <c r="Q41" i="22"/>
  <c r="R41" i="22"/>
  <c r="S41" i="22"/>
  <c r="T41" i="22"/>
  <c r="U41" i="22"/>
  <c r="V41" i="22"/>
  <c r="W41" i="22"/>
  <c r="X41" i="22"/>
  <c r="Y41" i="22"/>
  <c r="Z41" i="22"/>
  <c r="AA41" i="22"/>
  <c r="AB41" i="22"/>
  <c r="D41" i="22"/>
  <c r="Z59" i="57"/>
  <c r="AI57" i="57"/>
  <c r="AH57" i="57"/>
  <c r="AI58" i="57" s="1"/>
  <c r="AG57" i="57"/>
  <c r="AF57" i="57"/>
  <c r="AE57" i="57"/>
  <c r="AD57" i="57"/>
  <c r="AC57" i="57"/>
  <c r="AD58" i="57" s="1"/>
  <c r="AB57" i="57"/>
  <c r="AA57" i="57"/>
  <c r="Z57" i="57"/>
  <c r="Y57" i="57"/>
  <c r="X57" i="57"/>
  <c r="W57" i="57"/>
  <c r="V57" i="57"/>
  <c r="U57" i="57"/>
  <c r="T57" i="57"/>
  <c r="S57" i="57"/>
  <c r="R57" i="57"/>
  <c r="Q57" i="57"/>
  <c r="P57" i="57"/>
  <c r="O57" i="57"/>
  <c r="N57" i="57"/>
  <c r="M57" i="57"/>
  <c r="M59" i="57" s="1"/>
  <c r="L57" i="57"/>
  <c r="K57" i="57"/>
  <c r="J57" i="57"/>
  <c r="I57" i="57"/>
  <c r="H57" i="57"/>
  <c r="G57" i="57"/>
  <c r="F57" i="57"/>
  <c r="AH59" i="57" s="1"/>
  <c r="C57" i="57"/>
  <c r="D57" i="57" s="1"/>
  <c r="AJ56" i="57"/>
  <c r="AJ55" i="57"/>
  <c r="AJ54" i="57"/>
  <c r="AJ53" i="57"/>
  <c r="AJ52" i="57"/>
  <c r="AJ51" i="57"/>
  <c r="AJ50" i="57"/>
  <c r="AJ49" i="57"/>
  <c r="AJ48" i="57"/>
  <c r="AJ47" i="57"/>
  <c r="AJ46" i="57"/>
  <c r="B4" i="48" l="1"/>
  <c r="X59" i="57"/>
  <c r="I59" i="57"/>
  <c r="AF59" i="57"/>
  <c r="H59" i="57"/>
  <c r="G59" i="57"/>
  <c r="O59" i="57"/>
  <c r="W59" i="57"/>
  <c r="AE59" i="57"/>
  <c r="AC59" i="57"/>
  <c r="R59" i="57"/>
  <c r="J59" i="57"/>
  <c r="U59" i="57"/>
  <c r="M58" i="57"/>
  <c r="U58" i="57"/>
  <c r="AC58" i="57"/>
  <c r="P59" i="57"/>
  <c r="AD59" i="57"/>
  <c r="V59" i="57"/>
  <c r="N59" i="57"/>
  <c r="AB59" i="57"/>
  <c r="T59" i="57"/>
  <c r="L59" i="57"/>
  <c r="AI59" i="57"/>
  <c r="AA59" i="57"/>
  <c r="S59" i="57"/>
  <c r="K59" i="57"/>
  <c r="I58" i="57"/>
  <c r="AG59" i="57"/>
  <c r="Y59" i="57"/>
  <c r="Q59" i="57"/>
  <c r="Y58" i="57"/>
  <c r="AG58" i="57"/>
  <c r="AJ57" i="57"/>
  <c r="N58" i="57"/>
  <c r="Q58" i="57"/>
  <c r="H58" i="57"/>
  <c r="P58" i="57"/>
  <c r="X58" i="57"/>
  <c r="AF58" i="57"/>
  <c r="V58" i="57"/>
  <c r="J58" i="57"/>
  <c r="R58" i="57"/>
  <c r="Z58" i="57"/>
  <c r="AH58" i="57"/>
  <c r="K58" i="57"/>
  <c r="S58" i="57"/>
  <c r="AA58" i="57"/>
  <c r="L58" i="57"/>
  <c r="T58" i="57"/>
  <c r="AB58" i="57"/>
  <c r="G58" i="57"/>
  <c r="O58" i="57"/>
  <c r="W58" i="57"/>
  <c r="AE58" i="57"/>
  <c r="A24" i="61" l="1"/>
  <c r="B24" i="61"/>
  <c r="C24" i="61"/>
  <c r="A25" i="61"/>
  <c r="B25" i="61"/>
  <c r="C25" i="61"/>
  <c r="C35" i="61" s="1"/>
  <c r="D35" i="61" s="1"/>
  <c r="A26" i="61"/>
  <c r="B26" i="61"/>
  <c r="C26" i="61"/>
  <c r="A27" i="61"/>
  <c r="B27" i="61"/>
  <c r="C27" i="61"/>
  <c r="A28" i="61"/>
  <c r="B28" i="61"/>
  <c r="C28" i="61"/>
  <c r="A29" i="61"/>
  <c r="B29" i="61"/>
  <c r="C29" i="61"/>
  <c r="A30" i="61"/>
  <c r="B30" i="61"/>
  <c r="C30" i="61"/>
  <c r="A31" i="61"/>
  <c r="B31" i="61"/>
  <c r="C31" i="61"/>
  <c r="A32" i="61"/>
  <c r="B32" i="61"/>
  <c r="C32" i="61"/>
  <c r="A33" i="61"/>
  <c r="B33" i="61"/>
  <c r="C33" i="61"/>
  <c r="A34" i="61"/>
  <c r="B34" i="61"/>
  <c r="C34" i="61"/>
  <c r="D25" i="61"/>
  <c r="D26" i="61"/>
  <c r="D27" i="61"/>
  <c r="D28" i="61"/>
  <c r="D29" i="61"/>
  <c r="D30" i="61"/>
  <c r="D31" i="61"/>
  <c r="D32" i="61"/>
  <c r="D33" i="61"/>
  <c r="D34" i="61"/>
  <c r="D24" i="61"/>
  <c r="F25" i="80"/>
  <c r="G25" i="80"/>
  <c r="H25" i="80"/>
  <c r="I25" i="80"/>
  <c r="J25" i="80"/>
  <c r="K25" i="80"/>
  <c r="L25" i="80"/>
  <c r="M25" i="80"/>
  <c r="N25" i="80"/>
  <c r="O25" i="80"/>
  <c r="P25" i="80"/>
  <c r="Q25" i="80"/>
  <c r="R25" i="80"/>
  <c r="S25" i="80"/>
  <c r="F26" i="80"/>
  <c r="G26" i="80"/>
  <c r="H26" i="80"/>
  <c r="I26" i="80"/>
  <c r="J26" i="80"/>
  <c r="K26" i="80"/>
  <c r="L26" i="80"/>
  <c r="M26" i="80"/>
  <c r="N26" i="80"/>
  <c r="O26" i="80"/>
  <c r="P26" i="80"/>
  <c r="Q26" i="80"/>
  <c r="R26" i="80"/>
  <c r="S26" i="80"/>
  <c r="F27" i="80"/>
  <c r="G27" i="80"/>
  <c r="H27" i="80"/>
  <c r="I27" i="80"/>
  <c r="J27" i="80"/>
  <c r="K27" i="80"/>
  <c r="L27" i="80"/>
  <c r="M27" i="80"/>
  <c r="N27" i="80"/>
  <c r="O27" i="80"/>
  <c r="P27" i="80"/>
  <c r="Q27" i="80"/>
  <c r="R27" i="80"/>
  <c r="S27" i="80"/>
  <c r="F28" i="80"/>
  <c r="G28" i="80"/>
  <c r="H28" i="80"/>
  <c r="I28" i="80"/>
  <c r="J28" i="80"/>
  <c r="K28" i="80"/>
  <c r="L28" i="80"/>
  <c r="M28" i="80"/>
  <c r="N28" i="80"/>
  <c r="O28" i="80"/>
  <c r="P28" i="80"/>
  <c r="Q28" i="80"/>
  <c r="R28" i="80"/>
  <c r="S28" i="80"/>
  <c r="F29" i="80"/>
  <c r="G29" i="80"/>
  <c r="H29" i="80"/>
  <c r="I29" i="80"/>
  <c r="J29" i="80"/>
  <c r="K29" i="80"/>
  <c r="L29" i="80"/>
  <c r="M29" i="80"/>
  <c r="N29" i="80"/>
  <c r="O29" i="80"/>
  <c r="P29" i="80"/>
  <c r="Q29" i="80"/>
  <c r="R29" i="80"/>
  <c r="S29" i="80"/>
  <c r="F30" i="80"/>
  <c r="G30" i="80"/>
  <c r="H30" i="80"/>
  <c r="I30" i="80"/>
  <c r="J30" i="80"/>
  <c r="K30" i="80"/>
  <c r="L30" i="80"/>
  <c r="M30" i="80"/>
  <c r="N30" i="80"/>
  <c r="O30" i="80"/>
  <c r="P30" i="80"/>
  <c r="Q30" i="80"/>
  <c r="R30" i="80"/>
  <c r="S30" i="80"/>
  <c r="F31" i="80"/>
  <c r="G31" i="80"/>
  <c r="H31" i="80"/>
  <c r="I31" i="80"/>
  <c r="J31" i="80"/>
  <c r="K31" i="80"/>
  <c r="L31" i="80"/>
  <c r="M31" i="80"/>
  <c r="N31" i="80"/>
  <c r="O31" i="80"/>
  <c r="P31" i="80"/>
  <c r="Q31" i="80"/>
  <c r="R31" i="80"/>
  <c r="S31" i="80"/>
  <c r="F32" i="80"/>
  <c r="G32" i="80"/>
  <c r="H32" i="80"/>
  <c r="I32" i="80"/>
  <c r="J32" i="80"/>
  <c r="K32" i="80"/>
  <c r="L32" i="80"/>
  <c r="M32" i="80"/>
  <c r="N32" i="80"/>
  <c r="O32" i="80"/>
  <c r="P32" i="80"/>
  <c r="Q32" i="80"/>
  <c r="R32" i="80"/>
  <c r="S32" i="80"/>
  <c r="F33" i="80"/>
  <c r="G33" i="80"/>
  <c r="H33" i="80"/>
  <c r="I33" i="80"/>
  <c r="J33" i="80"/>
  <c r="K33" i="80"/>
  <c r="L33" i="80"/>
  <c r="M33" i="80"/>
  <c r="N33" i="80"/>
  <c r="O33" i="80"/>
  <c r="P33" i="80"/>
  <c r="Q33" i="80"/>
  <c r="R33" i="80"/>
  <c r="S33" i="80"/>
  <c r="F34" i="80"/>
  <c r="G34" i="80"/>
  <c r="H34" i="80"/>
  <c r="I34" i="80"/>
  <c r="J34" i="80"/>
  <c r="K34" i="80"/>
  <c r="L34" i="80"/>
  <c r="M34" i="80"/>
  <c r="N34" i="80"/>
  <c r="O34" i="80"/>
  <c r="P34" i="80"/>
  <c r="Q34" i="80"/>
  <c r="R34" i="80"/>
  <c r="S34" i="80"/>
  <c r="F35" i="80"/>
  <c r="G35" i="80"/>
  <c r="H35" i="80"/>
  <c r="I35" i="80"/>
  <c r="J35" i="80"/>
  <c r="K35" i="80"/>
  <c r="L35" i="80"/>
  <c r="M35" i="80"/>
  <c r="N35" i="80"/>
  <c r="O35" i="80"/>
  <c r="P35" i="80"/>
  <c r="Q35" i="80"/>
  <c r="R35" i="80"/>
  <c r="S35" i="80"/>
  <c r="F36" i="80"/>
  <c r="G36" i="80"/>
  <c r="H36" i="80"/>
  <c r="I36" i="80"/>
  <c r="J36" i="80"/>
  <c r="K36" i="80"/>
  <c r="L36" i="80"/>
  <c r="M36" i="80"/>
  <c r="N36" i="80"/>
  <c r="O36" i="80"/>
  <c r="P36" i="80"/>
  <c r="Q36" i="80"/>
  <c r="R36" i="80"/>
  <c r="S36" i="80"/>
  <c r="E26" i="80"/>
  <c r="E27" i="80"/>
  <c r="E28" i="80"/>
  <c r="E29" i="80"/>
  <c r="E30" i="80"/>
  <c r="E31" i="80"/>
  <c r="E32" i="80"/>
  <c r="E33" i="80"/>
  <c r="E34" i="80"/>
  <c r="E35" i="80"/>
  <c r="E36" i="80"/>
  <c r="E25" i="80"/>
  <c r="C37" i="80"/>
  <c r="B40" i="80" s="1"/>
  <c r="F24" i="61"/>
  <c r="G24" i="61"/>
  <c r="H24" i="61"/>
  <c r="I24" i="61"/>
  <c r="J24" i="61"/>
  <c r="K24" i="61"/>
  <c r="L24" i="61"/>
  <c r="M24" i="61"/>
  <c r="N24" i="61"/>
  <c r="O24" i="61"/>
  <c r="P24" i="61"/>
  <c r="Q24" i="61"/>
  <c r="R24" i="61"/>
  <c r="S24" i="61"/>
  <c r="F25" i="61"/>
  <c r="G25" i="61"/>
  <c r="H25" i="61"/>
  <c r="I25" i="61"/>
  <c r="J25" i="61"/>
  <c r="K25" i="61"/>
  <c r="L25" i="61"/>
  <c r="M25" i="61"/>
  <c r="N25" i="61"/>
  <c r="O25" i="61"/>
  <c r="P25" i="61"/>
  <c r="Q25" i="61"/>
  <c r="R25" i="61"/>
  <c r="S25" i="61"/>
  <c r="F26" i="61"/>
  <c r="G26" i="61"/>
  <c r="H26" i="61"/>
  <c r="I26" i="61"/>
  <c r="J26" i="61"/>
  <c r="K26" i="61"/>
  <c r="L26" i="61"/>
  <c r="M26" i="61"/>
  <c r="N26" i="61"/>
  <c r="O26" i="61"/>
  <c r="P26" i="61"/>
  <c r="Q26" i="61"/>
  <c r="R26" i="61"/>
  <c r="S26" i="61"/>
  <c r="F27" i="61"/>
  <c r="G27" i="61"/>
  <c r="H27" i="61"/>
  <c r="I27" i="61"/>
  <c r="J27" i="61"/>
  <c r="K27" i="61"/>
  <c r="L27" i="61"/>
  <c r="M27" i="61"/>
  <c r="N27" i="61"/>
  <c r="O27" i="61"/>
  <c r="P27" i="61"/>
  <c r="Q27" i="61"/>
  <c r="R27" i="61"/>
  <c r="S27" i="61"/>
  <c r="F28" i="61"/>
  <c r="G28" i="61"/>
  <c r="H28" i="61"/>
  <c r="I28" i="61"/>
  <c r="J28" i="61"/>
  <c r="K28" i="61"/>
  <c r="L28" i="61"/>
  <c r="M28" i="61"/>
  <c r="N28" i="61"/>
  <c r="O28" i="61"/>
  <c r="P28" i="61"/>
  <c r="Q28" i="61"/>
  <c r="R28" i="61"/>
  <c r="S28" i="61"/>
  <c r="F29" i="61"/>
  <c r="G29" i="61"/>
  <c r="H29" i="61"/>
  <c r="I29" i="61"/>
  <c r="J29" i="61"/>
  <c r="K29" i="61"/>
  <c r="L29" i="61"/>
  <c r="M29" i="61"/>
  <c r="N29" i="61"/>
  <c r="O29" i="61"/>
  <c r="P29" i="61"/>
  <c r="Q29" i="61"/>
  <c r="R29" i="61"/>
  <c r="S29" i="61"/>
  <c r="F30" i="61"/>
  <c r="G30" i="61"/>
  <c r="H30" i="61"/>
  <c r="I30" i="61"/>
  <c r="J30" i="61"/>
  <c r="K30" i="61"/>
  <c r="L30" i="61"/>
  <c r="M30" i="61"/>
  <c r="N30" i="61"/>
  <c r="O30" i="61"/>
  <c r="P30" i="61"/>
  <c r="Q30" i="61"/>
  <c r="R30" i="61"/>
  <c r="S30" i="61"/>
  <c r="F31" i="61"/>
  <c r="G31" i="61"/>
  <c r="H31" i="61"/>
  <c r="I31" i="61"/>
  <c r="J31" i="61"/>
  <c r="K31" i="61"/>
  <c r="L31" i="61"/>
  <c r="M31" i="61"/>
  <c r="N31" i="61"/>
  <c r="O31" i="61"/>
  <c r="P31" i="61"/>
  <c r="Q31" i="61"/>
  <c r="R31" i="61"/>
  <c r="S31" i="61"/>
  <c r="F32" i="61"/>
  <c r="G32" i="61"/>
  <c r="H32" i="61"/>
  <c r="I32" i="61"/>
  <c r="J32" i="61"/>
  <c r="K32" i="61"/>
  <c r="L32" i="61"/>
  <c r="M32" i="61"/>
  <c r="N32" i="61"/>
  <c r="O32" i="61"/>
  <c r="P32" i="61"/>
  <c r="Q32" i="61"/>
  <c r="R32" i="61"/>
  <c r="S32" i="61"/>
  <c r="F33" i="61"/>
  <c r="G33" i="61"/>
  <c r="H33" i="61"/>
  <c r="I33" i="61"/>
  <c r="J33" i="61"/>
  <c r="K33" i="61"/>
  <c r="L33" i="61"/>
  <c r="M33" i="61"/>
  <c r="N33" i="61"/>
  <c r="O33" i="61"/>
  <c r="P33" i="61"/>
  <c r="Q33" i="61"/>
  <c r="R33" i="61"/>
  <c r="S33" i="61"/>
  <c r="F34" i="61"/>
  <c r="G34" i="61"/>
  <c r="H34" i="61"/>
  <c r="I34" i="61"/>
  <c r="J34" i="61"/>
  <c r="K34" i="61"/>
  <c r="L34" i="61"/>
  <c r="M34" i="61"/>
  <c r="N34" i="61"/>
  <c r="O34" i="61"/>
  <c r="P34" i="61"/>
  <c r="Q34" i="61"/>
  <c r="R34" i="61"/>
  <c r="S34" i="61"/>
  <c r="F35" i="61"/>
  <c r="G35" i="61"/>
  <c r="H35" i="61"/>
  <c r="I35" i="61"/>
  <c r="J35" i="61"/>
  <c r="K35" i="61"/>
  <c r="L35" i="61"/>
  <c r="M35" i="61"/>
  <c r="N35" i="61"/>
  <c r="O35" i="61"/>
  <c r="P35" i="61"/>
  <c r="Q35" i="61"/>
  <c r="R35" i="61"/>
  <c r="S35" i="61"/>
  <c r="E25" i="61"/>
  <c r="E26" i="61"/>
  <c r="E27" i="61"/>
  <c r="E28" i="61"/>
  <c r="E29" i="61"/>
  <c r="E30" i="61"/>
  <c r="E31" i="61"/>
  <c r="E32" i="61"/>
  <c r="E33" i="61"/>
  <c r="E34" i="61"/>
  <c r="E35" i="61"/>
  <c r="E24" i="61"/>
  <c r="B38" i="61"/>
  <c r="F24" i="57" l="1"/>
  <c r="G24" i="57"/>
  <c r="H24" i="57"/>
  <c r="I24" i="57"/>
  <c r="J24" i="57"/>
  <c r="K24" i="57"/>
  <c r="L24" i="57"/>
  <c r="M24" i="57"/>
  <c r="N24" i="57"/>
  <c r="O24" i="57"/>
  <c r="P24" i="57"/>
  <c r="Q24" i="57"/>
  <c r="R24" i="57"/>
  <c r="S24" i="57"/>
  <c r="F25" i="57"/>
  <c r="G25" i="57"/>
  <c r="H25" i="57"/>
  <c r="I25" i="57"/>
  <c r="J25" i="57"/>
  <c r="K25" i="57"/>
  <c r="L25" i="57"/>
  <c r="M25" i="57"/>
  <c r="N25" i="57"/>
  <c r="O25" i="57"/>
  <c r="P25" i="57"/>
  <c r="Q25" i="57"/>
  <c r="R25" i="57"/>
  <c r="S25" i="57"/>
  <c r="F26" i="57"/>
  <c r="G26" i="57"/>
  <c r="H26" i="57"/>
  <c r="I26" i="57"/>
  <c r="J26" i="57"/>
  <c r="K26" i="57"/>
  <c r="L26" i="57"/>
  <c r="M26" i="57"/>
  <c r="N26" i="57"/>
  <c r="O26" i="57"/>
  <c r="P26" i="57"/>
  <c r="Q26" i="57"/>
  <c r="R26" i="57"/>
  <c r="S26" i="57"/>
  <c r="F27" i="57"/>
  <c r="G27" i="57"/>
  <c r="H27" i="57"/>
  <c r="I27" i="57"/>
  <c r="J27" i="57"/>
  <c r="K27" i="57"/>
  <c r="L27" i="57"/>
  <c r="M27" i="57"/>
  <c r="N27" i="57"/>
  <c r="O27" i="57"/>
  <c r="P27" i="57"/>
  <c r="Q27" i="57"/>
  <c r="R27" i="57"/>
  <c r="S27" i="57"/>
  <c r="F28" i="57"/>
  <c r="G28" i="57"/>
  <c r="H28" i="57"/>
  <c r="I28" i="57"/>
  <c r="J28" i="57"/>
  <c r="K28" i="57"/>
  <c r="L28" i="57"/>
  <c r="M28" i="57"/>
  <c r="N28" i="57"/>
  <c r="O28" i="57"/>
  <c r="P28" i="57"/>
  <c r="Q28" i="57"/>
  <c r="R28" i="57"/>
  <c r="S28" i="57"/>
  <c r="F29" i="57"/>
  <c r="G29" i="57"/>
  <c r="H29" i="57"/>
  <c r="I29" i="57"/>
  <c r="J29" i="57"/>
  <c r="K29" i="57"/>
  <c r="L29" i="57"/>
  <c r="M29" i="57"/>
  <c r="N29" i="57"/>
  <c r="O29" i="57"/>
  <c r="P29" i="57"/>
  <c r="Q29" i="57"/>
  <c r="R29" i="57"/>
  <c r="S29" i="57"/>
  <c r="F30" i="57"/>
  <c r="G30" i="57"/>
  <c r="H30" i="57"/>
  <c r="I30" i="57"/>
  <c r="J30" i="57"/>
  <c r="K30" i="57"/>
  <c r="L30" i="57"/>
  <c r="M30" i="57"/>
  <c r="N30" i="57"/>
  <c r="O30" i="57"/>
  <c r="P30" i="57"/>
  <c r="Q30" i="57"/>
  <c r="R30" i="57"/>
  <c r="S30" i="57"/>
  <c r="F31" i="57"/>
  <c r="G31" i="57"/>
  <c r="H31" i="57"/>
  <c r="I31" i="57"/>
  <c r="J31" i="57"/>
  <c r="K31" i="57"/>
  <c r="L31" i="57"/>
  <c r="M31" i="57"/>
  <c r="N31" i="57"/>
  <c r="O31" i="57"/>
  <c r="P31" i="57"/>
  <c r="Q31" i="57"/>
  <c r="R31" i="57"/>
  <c r="S31" i="57"/>
  <c r="F32" i="57"/>
  <c r="G32" i="57"/>
  <c r="H32" i="57"/>
  <c r="I32" i="57"/>
  <c r="J32" i="57"/>
  <c r="K32" i="57"/>
  <c r="L32" i="57"/>
  <c r="M32" i="57"/>
  <c r="N32" i="57"/>
  <c r="O32" i="57"/>
  <c r="P32" i="57"/>
  <c r="Q32" i="57"/>
  <c r="R32" i="57"/>
  <c r="S32" i="57"/>
  <c r="F33" i="57"/>
  <c r="G33" i="57"/>
  <c r="H33" i="57"/>
  <c r="I33" i="57"/>
  <c r="J33" i="57"/>
  <c r="K33" i="57"/>
  <c r="L33" i="57"/>
  <c r="M33" i="57"/>
  <c r="N33" i="57"/>
  <c r="O33" i="57"/>
  <c r="P33" i="57"/>
  <c r="Q33" i="57"/>
  <c r="R33" i="57"/>
  <c r="S33" i="57"/>
  <c r="F34" i="57"/>
  <c r="G34" i="57"/>
  <c r="H34" i="57"/>
  <c r="I34" i="57"/>
  <c r="J34" i="57"/>
  <c r="K34" i="57"/>
  <c r="L34" i="57"/>
  <c r="M34" i="57"/>
  <c r="N34" i="57"/>
  <c r="O34" i="57"/>
  <c r="P34" i="57"/>
  <c r="Q34" i="57"/>
  <c r="R34" i="57"/>
  <c r="S34" i="57"/>
  <c r="E25" i="57"/>
  <c r="E26" i="57"/>
  <c r="E27" i="57"/>
  <c r="E28" i="57"/>
  <c r="E29" i="57"/>
  <c r="E30" i="57"/>
  <c r="E31" i="57"/>
  <c r="E32" i="57"/>
  <c r="E33" i="57"/>
  <c r="E34" i="57"/>
  <c r="E24" i="57"/>
  <c r="D24" i="57"/>
  <c r="A25" i="57"/>
  <c r="B25" i="57"/>
  <c r="C25" i="57"/>
  <c r="D25" i="57"/>
  <c r="A26" i="57"/>
  <c r="B26" i="57"/>
  <c r="C26" i="57"/>
  <c r="D26" i="57"/>
  <c r="A27" i="57"/>
  <c r="B27" i="57"/>
  <c r="C27" i="57"/>
  <c r="D27" i="57"/>
  <c r="A28" i="57"/>
  <c r="B28" i="57"/>
  <c r="C28" i="57"/>
  <c r="D28" i="57"/>
  <c r="A29" i="57"/>
  <c r="B29" i="57"/>
  <c r="C29" i="57"/>
  <c r="D29" i="57"/>
  <c r="A30" i="57"/>
  <c r="B30" i="57"/>
  <c r="C30" i="57"/>
  <c r="D30" i="57"/>
  <c r="A31" i="57"/>
  <c r="B31" i="57"/>
  <c r="C31" i="57"/>
  <c r="D31" i="57"/>
  <c r="A32" i="57"/>
  <c r="B32" i="57"/>
  <c r="C32" i="57"/>
  <c r="D32" i="57"/>
  <c r="A33" i="57"/>
  <c r="B33" i="57"/>
  <c r="C33" i="57"/>
  <c r="D33" i="57"/>
  <c r="A34" i="57"/>
  <c r="B34" i="57"/>
  <c r="C34" i="57"/>
  <c r="D34" i="57"/>
  <c r="A35" i="57"/>
  <c r="A36" i="57"/>
  <c r="A37" i="57"/>
  <c r="A38" i="57"/>
  <c r="B24" i="57"/>
  <c r="C24" i="57"/>
  <c r="A24" i="57"/>
  <c r="A28" i="50"/>
  <c r="A29" i="50"/>
  <c r="A30" i="50"/>
  <c r="A31" i="50"/>
  <c r="D31" i="50"/>
  <c r="A32" i="50"/>
  <c r="A33" i="50"/>
  <c r="A34" i="50"/>
  <c r="A35" i="50"/>
  <c r="A36" i="50"/>
  <c r="A37" i="50"/>
  <c r="D37" i="50"/>
  <c r="A38" i="50"/>
  <c r="A39" i="50"/>
  <c r="A40" i="50"/>
  <c r="A41" i="50"/>
  <c r="A27" i="50"/>
  <c r="F49" i="53"/>
  <c r="G49" i="53"/>
  <c r="H49" i="53"/>
  <c r="I49" i="53"/>
  <c r="J49" i="53"/>
  <c r="K49" i="53"/>
  <c r="L49" i="53"/>
  <c r="M49" i="53"/>
  <c r="N49" i="53"/>
  <c r="O49" i="53"/>
  <c r="P49" i="53"/>
  <c r="Q49" i="53"/>
  <c r="R49" i="53"/>
  <c r="S49" i="53"/>
  <c r="F50" i="53"/>
  <c r="G50" i="53"/>
  <c r="H50" i="53"/>
  <c r="I50" i="53"/>
  <c r="J50" i="53"/>
  <c r="K50" i="53"/>
  <c r="L50" i="53"/>
  <c r="M50" i="53"/>
  <c r="N50" i="53"/>
  <c r="O50" i="53"/>
  <c r="P50" i="53"/>
  <c r="Q50" i="53"/>
  <c r="R50" i="53"/>
  <c r="S50" i="53"/>
  <c r="F51" i="53"/>
  <c r="G51" i="53"/>
  <c r="H51" i="53"/>
  <c r="I51" i="53"/>
  <c r="J51" i="53"/>
  <c r="K51" i="53"/>
  <c r="L51" i="53"/>
  <c r="M51" i="53"/>
  <c r="N51" i="53"/>
  <c r="O51" i="53"/>
  <c r="P51" i="53"/>
  <c r="Q51" i="53"/>
  <c r="R51" i="53"/>
  <c r="S51" i="53"/>
  <c r="F52" i="53"/>
  <c r="G52" i="53"/>
  <c r="H52" i="53"/>
  <c r="I52" i="53"/>
  <c r="J52" i="53"/>
  <c r="K52" i="53"/>
  <c r="L52" i="53"/>
  <c r="M52" i="53"/>
  <c r="N52" i="53"/>
  <c r="O52" i="53"/>
  <c r="P52" i="53"/>
  <c r="Q52" i="53"/>
  <c r="R52" i="53"/>
  <c r="S52" i="53"/>
  <c r="F53" i="53"/>
  <c r="G53" i="53"/>
  <c r="H53" i="53"/>
  <c r="I53" i="53"/>
  <c r="J53" i="53"/>
  <c r="K53" i="53"/>
  <c r="L53" i="53"/>
  <c r="M53" i="53"/>
  <c r="N53" i="53"/>
  <c r="O53" i="53"/>
  <c r="P53" i="53"/>
  <c r="Q53" i="53"/>
  <c r="R53" i="53"/>
  <c r="S53" i="53"/>
  <c r="F54" i="53"/>
  <c r="G54" i="53"/>
  <c r="H54" i="53"/>
  <c r="I54" i="53"/>
  <c r="J54" i="53"/>
  <c r="K54" i="53"/>
  <c r="L54" i="53"/>
  <c r="M54" i="53"/>
  <c r="N54" i="53"/>
  <c r="O54" i="53"/>
  <c r="P54" i="53"/>
  <c r="Q54" i="53"/>
  <c r="R54" i="53"/>
  <c r="S54" i="53"/>
  <c r="F55" i="53"/>
  <c r="G55" i="53"/>
  <c r="H55" i="53"/>
  <c r="I55" i="53"/>
  <c r="J55" i="53"/>
  <c r="K55" i="53"/>
  <c r="L55" i="53"/>
  <c r="M55" i="53"/>
  <c r="N55" i="53"/>
  <c r="O55" i="53"/>
  <c r="P55" i="53"/>
  <c r="Q55" i="53"/>
  <c r="R55" i="53"/>
  <c r="S55" i="53"/>
  <c r="F56" i="53"/>
  <c r="G56" i="53"/>
  <c r="H56" i="53"/>
  <c r="I56" i="53"/>
  <c r="J56" i="53"/>
  <c r="K56" i="53"/>
  <c r="L56" i="53"/>
  <c r="M56" i="53"/>
  <c r="N56" i="53"/>
  <c r="O56" i="53"/>
  <c r="P56" i="53"/>
  <c r="Q56" i="53"/>
  <c r="R56" i="53"/>
  <c r="S56" i="53"/>
  <c r="F57" i="53"/>
  <c r="G57" i="53"/>
  <c r="H57" i="53"/>
  <c r="I57" i="53"/>
  <c r="J57" i="53"/>
  <c r="K57" i="53"/>
  <c r="L57" i="53"/>
  <c r="M57" i="53"/>
  <c r="N57" i="53"/>
  <c r="O57" i="53"/>
  <c r="P57" i="53"/>
  <c r="Q57" i="53"/>
  <c r="R57" i="53"/>
  <c r="S57" i="53"/>
  <c r="F58" i="53"/>
  <c r="G58" i="53"/>
  <c r="H58" i="53"/>
  <c r="I58" i="53"/>
  <c r="J58" i="53"/>
  <c r="K58" i="53"/>
  <c r="L58" i="53"/>
  <c r="M58" i="53"/>
  <c r="N58" i="53"/>
  <c r="O58" i="53"/>
  <c r="P58" i="53"/>
  <c r="Q58" i="53"/>
  <c r="R58" i="53"/>
  <c r="S58" i="53"/>
  <c r="F59" i="53"/>
  <c r="G59" i="53"/>
  <c r="H59" i="53"/>
  <c r="I59" i="53"/>
  <c r="J59" i="53"/>
  <c r="K59" i="53"/>
  <c r="L59" i="53"/>
  <c r="M59" i="53"/>
  <c r="N59" i="53"/>
  <c r="O59" i="53"/>
  <c r="P59" i="53"/>
  <c r="Q59" i="53"/>
  <c r="R59" i="53"/>
  <c r="S59" i="53"/>
  <c r="F60" i="53"/>
  <c r="G60" i="53"/>
  <c r="H60" i="53"/>
  <c r="I60" i="53"/>
  <c r="J60" i="53"/>
  <c r="K60" i="53"/>
  <c r="L60" i="53"/>
  <c r="M60" i="53"/>
  <c r="N60" i="53"/>
  <c r="O60" i="53"/>
  <c r="P60" i="53"/>
  <c r="Q60" i="53"/>
  <c r="R60" i="53"/>
  <c r="S60" i="53"/>
  <c r="F61" i="53"/>
  <c r="G61" i="53"/>
  <c r="H61" i="53"/>
  <c r="I61" i="53"/>
  <c r="J61" i="53"/>
  <c r="K61" i="53"/>
  <c r="L61" i="53"/>
  <c r="M61" i="53"/>
  <c r="N61" i="53"/>
  <c r="O61" i="53"/>
  <c r="P61" i="53"/>
  <c r="Q61" i="53"/>
  <c r="R61" i="53"/>
  <c r="S61" i="53"/>
  <c r="F62" i="53"/>
  <c r="G62" i="53"/>
  <c r="H62" i="53"/>
  <c r="I62" i="53"/>
  <c r="J62" i="53"/>
  <c r="K62" i="53"/>
  <c r="L62" i="53"/>
  <c r="M62" i="53"/>
  <c r="N62" i="53"/>
  <c r="O62" i="53"/>
  <c r="P62" i="53"/>
  <c r="Q62" i="53"/>
  <c r="R62" i="53"/>
  <c r="S62" i="53"/>
  <c r="F63" i="53"/>
  <c r="G63" i="53"/>
  <c r="H63" i="53"/>
  <c r="I63" i="53"/>
  <c r="J63" i="53"/>
  <c r="K63" i="53"/>
  <c r="L63" i="53"/>
  <c r="M63" i="53"/>
  <c r="N63" i="53"/>
  <c r="O63" i="53"/>
  <c r="P63" i="53"/>
  <c r="Q63" i="53"/>
  <c r="R63" i="53"/>
  <c r="S63" i="53"/>
  <c r="F64" i="53"/>
  <c r="G64" i="53"/>
  <c r="H64" i="53"/>
  <c r="I64" i="53"/>
  <c r="J64" i="53"/>
  <c r="K64" i="53"/>
  <c r="L64" i="53"/>
  <c r="M64" i="53"/>
  <c r="N64" i="53"/>
  <c r="O64" i="53"/>
  <c r="P64" i="53"/>
  <c r="Q64" i="53"/>
  <c r="R64" i="53"/>
  <c r="S64" i="53"/>
  <c r="F65" i="53"/>
  <c r="G65" i="53"/>
  <c r="H65" i="53"/>
  <c r="I65" i="53"/>
  <c r="J65" i="53"/>
  <c r="K65" i="53"/>
  <c r="L65" i="53"/>
  <c r="M65" i="53"/>
  <c r="N65" i="53"/>
  <c r="O65" i="53"/>
  <c r="P65" i="53"/>
  <c r="Q65" i="53"/>
  <c r="R65" i="53"/>
  <c r="S65" i="53"/>
  <c r="F66" i="53"/>
  <c r="G66" i="53"/>
  <c r="H66" i="53"/>
  <c r="I66" i="53"/>
  <c r="J66" i="53"/>
  <c r="K66" i="53"/>
  <c r="L66" i="53"/>
  <c r="M66" i="53"/>
  <c r="N66" i="53"/>
  <c r="O66" i="53"/>
  <c r="P66" i="53"/>
  <c r="Q66" i="53"/>
  <c r="R66" i="53"/>
  <c r="S66" i="53"/>
  <c r="F67" i="53"/>
  <c r="G67" i="53"/>
  <c r="H67" i="53"/>
  <c r="I67" i="53"/>
  <c r="J67" i="53"/>
  <c r="K67" i="53"/>
  <c r="L67" i="53"/>
  <c r="M67" i="53"/>
  <c r="N67" i="53"/>
  <c r="O67" i="53"/>
  <c r="P67" i="53"/>
  <c r="Q67" i="53"/>
  <c r="R67" i="53"/>
  <c r="S67" i="53"/>
  <c r="F68" i="53"/>
  <c r="G68" i="53"/>
  <c r="H68" i="53"/>
  <c r="I68" i="53"/>
  <c r="J68" i="53"/>
  <c r="K68" i="53"/>
  <c r="L68" i="53"/>
  <c r="M68" i="53"/>
  <c r="N68" i="53"/>
  <c r="O68" i="53"/>
  <c r="P68" i="53"/>
  <c r="Q68" i="53"/>
  <c r="R68" i="53"/>
  <c r="S68" i="53"/>
  <c r="F69" i="53"/>
  <c r="G69" i="53"/>
  <c r="H69" i="53"/>
  <c r="I69" i="53"/>
  <c r="J69" i="53"/>
  <c r="K69" i="53"/>
  <c r="L69" i="53"/>
  <c r="M69" i="53"/>
  <c r="N69" i="53"/>
  <c r="O69" i="53"/>
  <c r="P69" i="53"/>
  <c r="Q69" i="53"/>
  <c r="R69" i="53"/>
  <c r="S69" i="53"/>
  <c r="F70" i="53"/>
  <c r="G70" i="53"/>
  <c r="H70" i="53"/>
  <c r="I70" i="53"/>
  <c r="J70" i="53"/>
  <c r="K70" i="53"/>
  <c r="L70" i="53"/>
  <c r="M70" i="53"/>
  <c r="N70" i="53"/>
  <c r="O70" i="53"/>
  <c r="P70" i="53"/>
  <c r="Q70" i="53"/>
  <c r="R70" i="53"/>
  <c r="S70" i="53"/>
  <c r="F71" i="53"/>
  <c r="G71" i="53"/>
  <c r="H71" i="53"/>
  <c r="I71" i="53"/>
  <c r="J71" i="53"/>
  <c r="K71" i="53"/>
  <c r="L71" i="53"/>
  <c r="M71" i="53"/>
  <c r="N71" i="53"/>
  <c r="O71" i="53"/>
  <c r="P71" i="53"/>
  <c r="Q71" i="53"/>
  <c r="R71" i="53"/>
  <c r="S71" i="53"/>
  <c r="F72" i="53"/>
  <c r="G72" i="53"/>
  <c r="H72" i="53"/>
  <c r="I72" i="53"/>
  <c r="J72" i="53"/>
  <c r="K72" i="53"/>
  <c r="L72" i="53"/>
  <c r="M72" i="53"/>
  <c r="N72" i="53"/>
  <c r="O72" i="53"/>
  <c r="P72" i="53"/>
  <c r="Q72" i="53"/>
  <c r="R72" i="53"/>
  <c r="S72" i="53"/>
  <c r="F73" i="53"/>
  <c r="G73" i="53"/>
  <c r="H73" i="53"/>
  <c r="I73" i="53"/>
  <c r="J73" i="53"/>
  <c r="K73" i="53"/>
  <c r="L73" i="53"/>
  <c r="M73" i="53"/>
  <c r="N73" i="53"/>
  <c r="O73" i="53"/>
  <c r="P73" i="53"/>
  <c r="Q73" i="53"/>
  <c r="R73" i="53"/>
  <c r="S73" i="53"/>
  <c r="F74" i="53"/>
  <c r="G74" i="53"/>
  <c r="H74" i="53"/>
  <c r="I74" i="53"/>
  <c r="J74" i="53"/>
  <c r="K74" i="53"/>
  <c r="L74" i="53"/>
  <c r="M74" i="53"/>
  <c r="N74" i="53"/>
  <c r="O74" i="53"/>
  <c r="P74" i="53"/>
  <c r="Q74" i="53"/>
  <c r="R74" i="53"/>
  <c r="S74" i="53"/>
  <c r="F75" i="53"/>
  <c r="G75" i="53"/>
  <c r="H75" i="53"/>
  <c r="I75" i="53"/>
  <c r="J75" i="53"/>
  <c r="K75" i="53"/>
  <c r="L75" i="53"/>
  <c r="M75" i="53"/>
  <c r="N75" i="53"/>
  <c r="O75" i="53"/>
  <c r="P75" i="53"/>
  <c r="Q75" i="53"/>
  <c r="R75" i="53"/>
  <c r="S75" i="53"/>
  <c r="F76" i="53"/>
  <c r="G76" i="53"/>
  <c r="H76" i="53"/>
  <c r="I76" i="53"/>
  <c r="J76" i="53"/>
  <c r="K76" i="53"/>
  <c r="L76" i="53"/>
  <c r="M76" i="53"/>
  <c r="N76" i="53"/>
  <c r="O76" i="53"/>
  <c r="P76" i="53"/>
  <c r="Q76" i="53"/>
  <c r="R76" i="53"/>
  <c r="S76" i="53"/>
  <c r="F77" i="53"/>
  <c r="G77" i="53"/>
  <c r="H77" i="53"/>
  <c r="I77" i="53"/>
  <c r="J77" i="53"/>
  <c r="K77" i="53"/>
  <c r="L77" i="53"/>
  <c r="M77" i="53"/>
  <c r="N77" i="53"/>
  <c r="O77" i="53"/>
  <c r="P77" i="53"/>
  <c r="Q77" i="53"/>
  <c r="R77" i="53"/>
  <c r="S77" i="53"/>
  <c r="F78" i="53"/>
  <c r="G78" i="53"/>
  <c r="H78" i="53"/>
  <c r="I78" i="53"/>
  <c r="J78" i="53"/>
  <c r="K78" i="53"/>
  <c r="L78" i="53"/>
  <c r="M78" i="53"/>
  <c r="N78" i="53"/>
  <c r="O78" i="53"/>
  <c r="P78" i="53"/>
  <c r="Q78" i="53"/>
  <c r="R78" i="53"/>
  <c r="S78" i="53"/>
  <c r="F79" i="53"/>
  <c r="G79" i="53"/>
  <c r="H79" i="53"/>
  <c r="I79" i="53"/>
  <c r="J79" i="53"/>
  <c r="K79" i="53"/>
  <c r="L79" i="53"/>
  <c r="M79" i="53"/>
  <c r="N79" i="53"/>
  <c r="O79" i="53"/>
  <c r="P79" i="53"/>
  <c r="Q79" i="53"/>
  <c r="R79" i="53"/>
  <c r="S79" i="53"/>
  <c r="F80" i="53"/>
  <c r="G80" i="53"/>
  <c r="H80" i="53"/>
  <c r="I80" i="53"/>
  <c r="J80" i="53"/>
  <c r="K80" i="53"/>
  <c r="L80" i="53"/>
  <c r="M80" i="53"/>
  <c r="N80" i="53"/>
  <c r="O80" i="53"/>
  <c r="P80" i="53"/>
  <c r="Q80" i="53"/>
  <c r="R80" i="53"/>
  <c r="S80" i="53"/>
  <c r="F81" i="53"/>
  <c r="G81" i="53"/>
  <c r="H81" i="53"/>
  <c r="I81" i="53"/>
  <c r="J81" i="53"/>
  <c r="K81" i="53"/>
  <c r="L81" i="53"/>
  <c r="M81" i="53"/>
  <c r="N81" i="53"/>
  <c r="O81" i="53"/>
  <c r="P81" i="53"/>
  <c r="Q81" i="53"/>
  <c r="R81" i="53"/>
  <c r="S81" i="53"/>
  <c r="F82" i="53"/>
  <c r="G82" i="53"/>
  <c r="H82" i="53"/>
  <c r="I82" i="53"/>
  <c r="J82" i="53"/>
  <c r="K82" i="53"/>
  <c r="L82" i="53"/>
  <c r="M82" i="53"/>
  <c r="N82" i="53"/>
  <c r="O82" i="53"/>
  <c r="P82" i="53"/>
  <c r="Q82" i="53"/>
  <c r="R82" i="53"/>
  <c r="S82" i="53"/>
  <c r="F83" i="53"/>
  <c r="G83" i="53"/>
  <c r="H83" i="53"/>
  <c r="I83" i="53"/>
  <c r="J83" i="53"/>
  <c r="K83" i="53"/>
  <c r="L83" i="53"/>
  <c r="M83" i="53"/>
  <c r="N83" i="53"/>
  <c r="O83" i="53"/>
  <c r="P83" i="53"/>
  <c r="Q83" i="53"/>
  <c r="R83" i="53"/>
  <c r="S83" i="53"/>
  <c r="F84" i="53"/>
  <c r="G84" i="53"/>
  <c r="H84" i="53"/>
  <c r="I84" i="53"/>
  <c r="J84" i="53"/>
  <c r="K84" i="53"/>
  <c r="L84" i="53"/>
  <c r="M84" i="53"/>
  <c r="N84" i="53"/>
  <c r="O84" i="53"/>
  <c r="P84" i="53"/>
  <c r="Q84" i="53"/>
  <c r="R84" i="53"/>
  <c r="S84" i="53"/>
  <c r="F85" i="53"/>
  <c r="G85" i="53"/>
  <c r="H85" i="53"/>
  <c r="I85" i="53"/>
  <c r="J85" i="53"/>
  <c r="K85" i="53"/>
  <c r="L85" i="53"/>
  <c r="M85" i="53"/>
  <c r="N85" i="53"/>
  <c r="O85" i="53"/>
  <c r="P85" i="53"/>
  <c r="Q85" i="53"/>
  <c r="R85" i="53"/>
  <c r="S85" i="53"/>
  <c r="F86" i="53"/>
  <c r="G86" i="53"/>
  <c r="H86" i="53"/>
  <c r="I86" i="53"/>
  <c r="J86" i="53"/>
  <c r="K86" i="53"/>
  <c r="L86" i="53"/>
  <c r="M86" i="53"/>
  <c r="N86" i="53"/>
  <c r="O86" i="53"/>
  <c r="P86" i="53"/>
  <c r="Q86" i="53"/>
  <c r="R86" i="53"/>
  <c r="S86" i="53"/>
  <c r="F87" i="53"/>
  <c r="G87" i="53"/>
  <c r="H87" i="53"/>
  <c r="I87" i="53"/>
  <c r="J87" i="53"/>
  <c r="K87" i="53"/>
  <c r="L87" i="53"/>
  <c r="M87" i="53"/>
  <c r="N87" i="53"/>
  <c r="O87" i="53"/>
  <c r="P87" i="53"/>
  <c r="Q87" i="53"/>
  <c r="R87" i="53"/>
  <c r="S87" i="53"/>
  <c r="E50" i="53"/>
  <c r="E51" i="53"/>
  <c r="E52" i="53"/>
  <c r="E53" i="53"/>
  <c r="E54" i="53"/>
  <c r="E55" i="53"/>
  <c r="E56" i="53"/>
  <c r="E57" i="53"/>
  <c r="E58" i="53"/>
  <c r="E59" i="53"/>
  <c r="E60" i="53"/>
  <c r="E61" i="53"/>
  <c r="E62" i="53"/>
  <c r="E63" i="53"/>
  <c r="E64" i="53"/>
  <c r="E65" i="53"/>
  <c r="E66" i="53"/>
  <c r="E67" i="53"/>
  <c r="E68" i="53"/>
  <c r="E69" i="53"/>
  <c r="E70" i="53"/>
  <c r="E71" i="53"/>
  <c r="E72" i="53"/>
  <c r="E73" i="53"/>
  <c r="E74" i="53"/>
  <c r="E75" i="53"/>
  <c r="E76" i="53"/>
  <c r="E77" i="53"/>
  <c r="E78" i="53"/>
  <c r="E79" i="53"/>
  <c r="E80" i="53"/>
  <c r="E81" i="53"/>
  <c r="E82" i="53"/>
  <c r="E83" i="53"/>
  <c r="E84" i="53"/>
  <c r="E85" i="53"/>
  <c r="E86" i="53"/>
  <c r="E87" i="53"/>
  <c r="E49" i="53"/>
  <c r="B88" i="53"/>
  <c r="A50" i="53"/>
  <c r="B50" i="53"/>
  <c r="C50" i="53"/>
  <c r="D50" i="53"/>
  <c r="A51" i="53"/>
  <c r="B51" i="53"/>
  <c r="C51" i="53"/>
  <c r="D51" i="53"/>
  <c r="A52" i="53"/>
  <c r="B52" i="53"/>
  <c r="C52" i="53"/>
  <c r="D52" i="53"/>
  <c r="A53" i="53"/>
  <c r="B53" i="53"/>
  <c r="C53" i="53"/>
  <c r="D53" i="53"/>
  <c r="A54" i="53"/>
  <c r="B54" i="53"/>
  <c r="C54" i="53"/>
  <c r="D54" i="53"/>
  <c r="A55" i="53"/>
  <c r="B55" i="53"/>
  <c r="C55" i="53"/>
  <c r="D55" i="53"/>
  <c r="A56" i="53"/>
  <c r="B56" i="53"/>
  <c r="C56" i="53"/>
  <c r="D56" i="53"/>
  <c r="A57" i="53"/>
  <c r="B57" i="53"/>
  <c r="C57" i="53"/>
  <c r="D57" i="53"/>
  <c r="A58" i="53"/>
  <c r="B58" i="53"/>
  <c r="C58" i="53"/>
  <c r="D58" i="53"/>
  <c r="A59" i="53"/>
  <c r="B59" i="53"/>
  <c r="C59" i="53"/>
  <c r="D59" i="53"/>
  <c r="A60" i="53"/>
  <c r="B60" i="53"/>
  <c r="C60" i="53"/>
  <c r="D60" i="53"/>
  <c r="A61" i="53"/>
  <c r="B61" i="53"/>
  <c r="C61" i="53"/>
  <c r="D61" i="53"/>
  <c r="A62" i="53"/>
  <c r="B62" i="53"/>
  <c r="C62" i="53"/>
  <c r="D62" i="53"/>
  <c r="A63" i="53"/>
  <c r="B63" i="53"/>
  <c r="C63" i="53"/>
  <c r="D63" i="53"/>
  <c r="A64" i="53"/>
  <c r="B64" i="53"/>
  <c r="C64" i="53"/>
  <c r="D64" i="53"/>
  <c r="A65" i="53"/>
  <c r="B65" i="53"/>
  <c r="C65" i="53"/>
  <c r="D65" i="53"/>
  <c r="A66" i="53"/>
  <c r="B66" i="53"/>
  <c r="C66" i="53"/>
  <c r="D66" i="53"/>
  <c r="A67" i="53"/>
  <c r="B67" i="53"/>
  <c r="C67" i="53"/>
  <c r="D67" i="53"/>
  <c r="A68" i="53"/>
  <c r="B68" i="53"/>
  <c r="C68" i="53"/>
  <c r="D68" i="53"/>
  <c r="A69" i="53"/>
  <c r="B69" i="53"/>
  <c r="C69" i="53"/>
  <c r="D69" i="53"/>
  <c r="A70" i="53"/>
  <c r="B70" i="53"/>
  <c r="C70" i="53"/>
  <c r="D70" i="53"/>
  <c r="A71" i="53"/>
  <c r="B71" i="53"/>
  <c r="C71" i="53"/>
  <c r="D71" i="53"/>
  <c r="A72" i="53"/>
  <c r="B72" i="53"/>
  <c r="C72" i="53"/>
  <c r="D72" i="53"/>
  <c r="A73" i="53"/>
  <c r="B73" i="53"/>
  <c r="C73" i="53"/>
  <c r="D73" i="53"/>
  <c r="A74" i="53"/>
  <c r="B74" i="53"/>
  <c r="C74" i="53"/>
  <c r="D74" i="53"/>
  <c r="A75" i="53"/>
  <c r="B75" i="53"/>
  <c r="C75" i="53"/>
  <c r="D75" i="53"/>
  <c r="A76" i="53"/>
  <c r="B76" i="53"/>
  <c r="C76" i="53"/>
  <c r="D76" i="53"/>
  <c r="A77" i="53"/>
  <c r="B77" i="53"/>
  <c r="C77" i="53"/>
  <c r="D77" i="53"/>
  <c r="A78" i="53"/>
  <c r="B78" i="53"/>
  <c r="C78" i="53"/>
  <c r="D78" i="53"/>
  <c r="A79" i="53"/>
  <c r="B79" i="53"/>
  <c r="C79" i="53"/>
  <c r="A80" i="53"/>
  <c r="B80" i="53"/>
  <c r="C80" i="53"/>
  <c r="D80" i="53"/>
  <c r="A81" i="53"/>
  <c r="B81" i="53"/>
  <c r="C81" i="53"/>
  <c r="D81" i="53"/>
  <c r="A82" i="53"/>
  <c r="B82" i="53"/>
  <c r="C82" i="53"/>
  <c r="D82" i="53"/>
  <c r="A83" i="53"/>
  <c r="B83" i="53"/>
  <c r="C83" i="53"/>
  <c r="D83" i="53"/>
  <c r="A84" i="53"/>
  <c r="B84" i="53"/>
  <c r="C84" i="53"/>
  <c r="D84" i="53"/>
  <c r="A85" i="53"/>
  <c r="C85" i="53"/>
  <c r="D85" i="53"/>
  <c r="A86" i="53"/>
  <c r="A87" i="53"/>
  <c r="B49" i="53"/>
  <c r="C49" i="53"/>
  <c r="D49" i="53"/>
  <c r="A49" i="53"/>
  <c r="K17" i="75" l="1"/>
  <c r="L17" i="75"/>
  <c r="M17" i="75"/>
  <c r="N17" i="75"/>
  <c r="O17" i="75"/>
  <c r="P17" i="75"/>
  <c r="Q17" i="75"/>
  <c r="R17" i="75"/>
  <c r="S17" i="75"/>
  <c r="K18" i="75"/>
  <c r="L18" i="75"/>
  <c r="M18" i="75"/>
  <c r="N18" i="75"/>
  <c r="O18" i="75"/>
  <c r="P18" i="75"/>
  <c r="Q18" i="75"/>
  <c r="R18" i="75"/>
  <c r="S18" i="75"/>
  <c r="F19" i="75"/>
  <c r="G19" i="75"/>
  <c r="H19" i="75"/>
  <c r="I19" i="75"/>
  <c r="J19" i="75"/>
  <c r="K19" i="75"/>
  <c r="L19" i="75"/>
  <c r="M19" i="75"/>
  <c r="N19" i="75"/>
  <c r="O19" i="75"/>
  <c r="P19" i="75"/>
  <c r="Q19" i="75"/>
  <c r="R19" i="75"/>
  <c r="S19" i="75"/>
  <c r="F20" i="75"/>
  <c r="G20" i="75"/>
  <c r="H20" i="75"/>
  <c r="I20" i="75"/>
  <c r="J20" i="75"/>
  <c r="K20" i="75"/>
  <c r="L20" i="75"/>
  <c r="M20" i="75"/>
  <c r="N20" i="75"/>
  <c r="O20" i="75"/>
  <c r="P20" i="75"/>
  <c r="Q20" i="75"/>
  <c r="R20" i="75"/>
  <c r="S20" i="75"/>
  <c r="E20" i="75"/>
  <c r="D17" i="75"/>
  <c r="D18" i="75"/>
  <c r="D19" i="75"/>
  <c r="B20" i="75"/>
  <c r="C20" i="75"/>
  <c r="D20" i="75"/>
  <c r="A18" i="75"/>
  <c r="A19" i="75"/>
  <c r="A20" i="75"/>
  <c r="A21" i="75"/>
  <c r="A22" i="75"/>
  <c r="A23" i="75"/>
  <c r="A17" i="75"/>
  <c r="AF6" i="81"/>
  <c r="K6" i="81"/>
  <c r="AG6" i="81"/>
  <c r="Y6" i="81"/>
  <c r="AA6" i="81" l="1"/>
  <c r="U6" i="81"/>
  <c r="AC6" i="81"/>
  <c r="M6" i="81"/>
  <c r="AD6" i="81"/>
  <c r="X6" i="81"/>
  <c r="V6" i="81"/>
  <c r="H6" i="81"/>
  <c r="P6" i="81"/>
  <c r="N6" i="81"/>
  <c r="J6" i="81"/>
  <c r="R6" i="81"/>
  <c r="T6" i="81"/>
  <c r="AB6" i="81"/>
  <c r="L6" i="81"/>
  <c r="AI18" i="80"/>
  <c r="AI11" i="50" s="1"/>
  <c r="AH18" i="80"/>
  <c r="S37" i="80" s="1"/>
  <c r="AG18" i="80"/>
  <c r="AF18" i="80"/>
  <c r="AE18" i="80"/>
  <c r="P37" i="80" s="1"/>
  <c r="AD18" i="80"/>
  <c r="AC18" i="80"/>
  <c r="AB18" i="80"/>
  <c r="AA18" i="80"/>
  <c r="Z18" i="80"/>
  <c r="K37" i="80" s="1"/>
  <c r="Y18" i="80"/>
  <c r="X18" i="80"/>
  <c r="I37" i="80" s="1"/>
  <c r="W18" i="80"/>
  <c r="H37" i="80" s="1"/>
  <c r="V18" i="80"/>
  <c r="U18" i="80"/>
  <c r="T18" i="80"/>
  <c r="S18" i="80"/>
  <c r="S11" i="50" s="1"/>
  <c r="R18" i="80"/>
  <c r="Q18" i="80"/>
  <c r="Q11" i="50" s="1"/>
  <c r="P18" i="80"/>
  <c r="O18" i="80"/>
  <c r="N18" i="80"/>
  <c r="N11" i="50" s="1"/>
  <c r="M18" i="80"/>
  <c r="N19" i="80" s="1"/>
  <c r="L18" i="80"/>
  <c r="M19" i="80" s="1"/>
  <c r="K18" i="80"/>
  <c r="K11" i="50" s="1"/>
  <c r="J18" i="80"/>
  <c r="I18" i="80"/>
  <c r="I11" i="50" s="1"/>
  <c r="H18" i="80"/>
  <c r="H11" i="50" s="1"/>
  <c r="G18" i="80"/>
  <c r="F18" i="80"/>
  <c r="F11" i="50" s="1"/>
  <c r="C18" i="80"/>
  <c r="B21" i="80" s="1"/>
  <c r="B11" i="50" s="1"/>
  <c r="AJ17" i="80"/>
  <c r="AJ16" i="80"/>
  <c r="AJ15" i="80"/>
  <c r="AJ14" i="80"/>
  <c r="AJ13" i="80"/>
  <c r="AJ12" i="80"/>
  <c r="AJ11" i="80"/>
  <c r="AJ10" i="80"/>
  <c r="AJ9" i="80"/>
  <c r="AJ8" i="80"/>
  <c r="AJ7" i="80"/>
  <c r="AJ6" i="80"/>
  <c r="G19" i="80" l="1"/>
  <c r="U19" i="80"/>
  <c r="F38" i="80" s="1"/>
  <c r="E37" i="80"/>
  <c r="AC19" i="80"/>
  <c r="N38" i="80" s="1"/>
  <c r="M37" i="80"/>
  <c r="V19" i="80"/>
  <c r="G38" i="80" s="1"/>
  <c r="F37" i="80"/>
  <c r="D37" i="80" s="1"/>
  <c r="AD19" i="80"/>
  <c r="O38" i="80" s="1"/>
  <c r="N37" i="80"/>
  <c r="AA11" i="50"/>
  <c r="L37" i="80"/>
  <c r="V11" i="50"/>
  <c r="G37" i="80"/>
  <c r="AD11" i="50"/>
  <c r="O30" i="50" s="1"/>
  <c r="O37" i="80"/>
  <c r="AF11" i="50"/>
  <c r="Q30" i="50" s="1"/>
  <c r="Q37" i="80"/>
  <c r="Y11" i="50"/>
  <c r="J37" i="80"/>
  <c r="AG11" i="50"/>
  <c r="R37" i="80"/>
  <c r="K19" i="80"/>
  <c r="S19" i="80"/>
  <c r="AA19" i="80"/>
  <c r="L38" i="80" s="1"/>
  <c r="AI19" i="80"/>
  <c r="I19" i="80"/>
  <c r="W19" i="80"/>
  <c r="H38" i="80" s="1"/>
  <c r="AI20" i="80"/>
  <c r="H19" i="80"/>
  <c r="P19" i="80"/>
  <c r="X19" i="80"/>
  <c r="I38" i="80" s="1"/>
  <c r="AF19" i="80"/>
  <c r="Q38" i="80" s="1"/>
  <c r="AE19" i="80"/>
  <c r="P38" i="80" s="1"/>
  <c r="Q19" i="80"/>
  <c r="Y19" i="80"/>
  <c r="J38" i="80" s="1"/>
  <c r="G30" i="50"/>
  <c r="Z11" i="50"/>
  <c r="D18" i="80"/>
  <c r="L19" i="80"/>
  <c r="AG19" i="80"/>
  <c r="R38" i="80" s="1"/>
  <c r="X11" i="50"/>
  <c r="P11" i="50"/>
  <c r="AB19" i="80"/>
  <c r="M38" i="80" s="1"/>
  <c r="J11" i="50"/>
  <c r="R30" i="50"/>
  <c r="O19" i="80"/>
  <c r="J20" i="80"/>
  <c r="AE11" i="50"/>
  <c r="W11" i="50"/>
  <c r="O11" i="50"/>
  <c r="G11" i="50"/>
  <c r="R11" i="50"/>
  <c r="AJ18" i="80"/>
  <c r="R20" i="80"/>
  <c r="J19" i="80"/>
  <c r="R19" i="80"/>
  <c r="Z19" i="80"/>
  <c r="K38" i="80" s="1"/>
  <c r="AH19" i="80"/>
  <c r="S38" i="80" s="1"/>
  <c r="T19" i="80"/>
  <c r="E38" i="80" s="1"/>
  <c r="Z20" i="80"/>
  <c r="K39" i="80" s="1"/>
  <c r="AC11" i="50"/>
  <c r="U11" i="50"/>
  <c r="M11" i="50"/>
  <c r="AH11" i="50"/>
  <c r="AB11" i="50"/>
  <c r="T11" i="50"/>
  <c r="L11" i="50"/>
  <c r="C11" i="50"/>
  <c r="B30" i="50"/>
  <c r="D30" i="50"/>
  <c r="G6" i="81"/>
  <c r="C6" i="81"/>
  <c r="O6" i="81"/>
  <c r="I6" i="81"/>
  <c r="S6" i="81"/>
  <c r="AE6" i="81"/>
  <c r="Q6" i="81"/>
  <c r="W6" i="81"/>
  <c r="Z6" i="81"/>
  <c r="L20" i="80"/>
  <c r="T20" i="80"/>
  <c r="E39" i="80" s="1"/>
  <c r="AB20" i="80"/>
  <c r="M39" i="80" s="1"/>
  <c r="M20" i="80"/>
  <c r="U20" i="80"/>
  <c r="F39" i="80" s="1"/>
  <c r="AC20" i="80"/>
  <c r="N39" i="80" s="1"/>
  <c r="N20" i="80"/>
  <c r="V20" i="80"/>
  <c r="G39" i="80" s="1"/>
  <c r="AD20" i="80"/>
  <c r="O39" i="80" s="1"/>
  <c r="G20" i="80"/>
  <c r="O20" i="80"/>
  <c r="W20" i="80"/>
  <c r="H39" i="80" s="1"/>
  <c r="AE20" i="80"/>
  <c r="P39" i="80" s="1"/>
  <c r="H20" i="80"/>
  <c r="P20" i="80"/>
  <c r="X20" i="80"/>
  <c r="I39" i="80" s="1"/>
  <c r="AF20" i="80"/>
  <c r="Q39" i="80" s="1"/>
  <c r="I20" i="80"/>
  <c r="Q20" i="80"/>
  <c r="Y20" i="80"/>
  <c r="J39" i="80" s="1"/>
  <c r="AG20" i="80"/>
  <c r="R39" i="80" s="1"/>
  <c r="AH20" i="80"/>
  <c r="S39" i="80" s="1"/>
  <c r="K20" i="80"/>
  <c r="S20" i="80"/>
  <c r="AA20" i="80"/>
  <c r="L39" i="80" s="1"/>
  <c r="AJ34" i="53"/>
  <c r="AJ33" i="53"/>
  <c r="AJ32" i="53"/>
  <c r="D34" i="53"/>
  <c r="D33" i="53"/>
  <c r="D32" i="53"/>
  <c r="J30" i="50" l="1"/>
  <c r="L30" i="50"/>
  <c r="C30" i="50"/>
  <c r="M30" i="50"/>
  <c r="S30" i="50"/>
  <c r="H30" i="50"/>
  <c r="AJ11" i="50"/>
  <c r="F30" i="50"/>
  <c r="P30" i="50"/>
  <c r="I30" i="50"/>
  <c r="K30" i="50"/>
  <c r="E30" i="50"/>
  <c r="N30" i="50"/>
  <c r="F6" i="81"/>
  <c r="D6" i="81" l="1"/>
  <c r="AH22" i="10"/>
  <c r="AI22" i="10"/>
  <c r="B12" i="77" l="1"/>
  <c r="A19" i="36"/>
  <c r="A20" i="36"/>
  <c r="A21" i="36"/>
  <c r="A22" i="36"/>
  <c r="A23" i="36"/>
  <c r="A18" i="36"/>
  <c r="R19" i="36"/>
  <c r="S19" i="36"/>
  <c r="S20" i="36"/>
  <c r="C19" i="36"/>
  <c r="D23" i="36"/>
  <c r="B19" i="36" l="1"/>
  <c r="X7" i="36" l="1"/>
  <c r="AD7" i="36"/>
  <c r="AB7" i="36"/>
  <c r="U7" i="36"/>
  <c r="Y7" i="36"/>
  <c r="V7" i="36"/>
  <c r="W7" i="36"/>
  <c r="AE7" i="36"/>
  <c r="AC7" i="36"/>
  <c r="AF7" i="36"/>
  <c r="AA7" i="36"/>
  <c r="C7" i="36"/>
  <c r="C22" i="10" s="1"/>
  <c r="C22" i="84" s="1"/>
  <c r="Z7" i="36"/>
  <c r="K20" i="36" l="1"/>
  <c r="Z22" i="10"/>
  <c r="L20" i="36"/>
  <c r="AA22" i="10"/>
  <c r="P20" i="36"/>
  <c r="AE22" i="10"/>
  <c r="M20" i="36"/>
  <c r="AB22" i="10"/>
  <c r="H20" i="36"/>
  <c r="W22" i="10"/>
  <c r="G20" i="36"/>
  <c r="V22" i="10"/>
  <c r="O20" i="36"/>
  <c r="AD22" i="10"/>
  <c r="J20" i="36"/>
  <c r="Y22" i="10"/>
  <c r="N20" i="36"/>
  <c r="AC22" i="10"/>
  <c r="F20" i="36"/>
  <c r="U22" i="10"/>
  <c r="Q20" i="36"/>
  <c r="AF22" i="10"/>
  <c r="I20" i="36"/>
  <c r="X22" i="10"/>
  <c r="M6" i="36"/>
  <c r="AD6" i="36"/>
  <c r="O19" i="36" s="1"/>
  <c r="X6" i="36"/>
  <c r="I19" i="36" s="1"/>
  <c r="T6" i="36"/>
  <c r="E19" i="36" s="1"/>
  <c r="AF6" i="36"/>
  <c r="Q19" i="36" s="1"/>
  <c r="J6" i="36"/>
  <c r="W6" i="36"/>
  <c r="H19" i="36" s="1"/>
  <c r="O6" i="36"/>
  <c r="AA6" i="36"/>
  <c r="L19" i="36" s="1"/>
  <c r="R6" i="36"/>
  <c r="Y6" i="36"/>
  <c r="J19" i="36" s="1"/>
  <c r="N6" i="36"/>
  <c r="AC6" i="36"/>
  <c r="N19" i="36" s="1"/>
  <c r="H6" i="36"/>
  <c r="L6" i="36"/>
  <c r="G6" i="36"/>
  <c r="U6" i="36"/>
  <c r="F19" i="36" s="1"/>
  <c r="K6" i="36"/>
  <c r="I6" i="36"/>
  <c r="Q6" i="36"/>
  <c r="AE6" i="36"/>
  <c r="P19" i="36" s="1"/>
  <c r="AB6" i="36"/>
  <c r="M19" i="36" s="1"/>
  <c r="P6" i="36"/>
  <c r="S6" i="36"/>
  <c r="Z6" i="36"/>
  <c r="K19" i="36" s="1"/>
  <c r="AG7" i="36"/>
  <c r="C7" i="76"/>
  <c r="C20" i="36"/>
  <c r="F6" i="36"/>
  <c r="Q7" i="36"/>
  <c r="I7" i="36"/>
  <c r="I22" i="10" s="1"/>
  <c r="M7" i="36"/>
  <c r="M22" i="10" s="1"/>
  <c r="K7" i="36"/>
  <c r="K22" i="10" s="1"/>
  <c r="P7" i="36"/>
  <c r="P22" i="10" s="1"/>
  <c r="N7" i="36"/>
  <c r="N22" i="10" s="1"/>
  <c r="L7" i="36"/>
  <c r="L22" i="10" s="1"/>
  <c r="H7" i="36"/>
  <c r="R7" i="36"/>
  <c r="R22" i="10" s="1"/>
  <c r="G7" i="36"/>
  <c r="J7" i="36"/>
  <c r="J22" i="10" s="1"/>
  <c r="O7" i="36"/>
  <c r="O22" i="10" s="1"/>
  <c r="H7" i="76" l="1"/>
  <c r="H22" i="10"/>
  <c r="H22" i="84" s="1"/>
  <c r="J7" i="76"/>
  <c r="Q22" i="10"/>
  <c r="J22" i="84" s="1"/>
  <c r="R20" i="36"/>
  <c r="AG22" i="10"/>
  <c r="G7" i="76"/>
  <c r="G22" i="10"/>
  <c r="G22" i="84" s="1"/>
  <c r="V6" i="36"/>
  <c r="G19" i="36" s="1"/>
  <c r="B7" i="36"/>
  <c r="B22" i="10" s="1"/>
  <c r="B22" i="84" s="1"/>
  <c r="S7" i="36"/>
  <c r="S22" i="10" s="1"/>
  <c r="T7" i="36"/>
  <c r="F7" i="36"/>
  <c r="F22" i="10" s="1"/>
  <c r="F22" i="84" l="1"/>
  <c r="E20" i="36"/>
  <c r="T22" i="10"/>
  <c r="AJ22" i="10" s="1"/>
  <c r="L22" i="84" s="1"/>
  <c r="B20" i="36"/>
  <c r="B7" i="76"/>
  <c r="F7" i="76"/>
  <c r="AJ7" i="36"/>
  <c r="L7" i="76" s="1"/>
  <c r="D7" i="36"/>
  <c r="D22" i="10" s="1"/>
  <c r="D22" i="84" s="1"/>
  <c r="D7" i="76" l="1"/>
  <c r="D20" i="36"/>
  <c r="AI42" i="53" l="1"/>
  <c r="AH42" i="53"/>
  <c r="AG42" i="53"/>
  <c r="AF42" i="53"/>
  <c r="AG43" i="53" s="1"/>
  <c r="AE42" i="53"/>
  <c r="AD42" i="53"/>
  <c r="AC42" i="53"/>
  <c r="AB42" i="53"/>
  <c r="AC43" i="53" s="1"/>
  <c r="AA42" i="53"/>
  <c r="Z42" i="53"/>
  <c r="Y42" i="53"/>
  <c r="X42" i="53"/>
  <c r="Y43" i="53" s="1"/>
  <c r="W42" i="53"/>
  <c r="V42" i="53"/>
  <c r="U42" i="53"/>
  <c r="T42" i="53"/>
  <c r="S42" i="53"/>
  <c r="R42" i="53"/>
  <c r="Q42" i="53"/>
  <c r="P42" i="53"/>
  <c r="Q43" i="53" s="1"/>
  <c r="O42" i="53"/>
  <c r="N42" i="53"/>
  <c r="M42" i="53"/>
  <c r="L42" i="53"/>
  <c r="K42" i="53"/>
  <c r="J42" i="53"/>
  <c r="I42" i="53"/>
  <c r="H42" i="53"/>
  <c r="I43" i="53" s="1"/>
  <c r="G42" i="53"/>
  <c r="F42" i="53"/>
  <c r="C42" i="53"/>
  <c r="AJ41" i="53"/>
  <c r="AJ40" i="53"/>
  <c r="AJ39" i="53"/>
  <c r="AJ38" i="53"/>
  <c r="AJ37" i="53"/>
  <c r="AJ36" i="53"/>
  <c r="AJ35" i="53"/>
  <c r="AJ31" i="53"/>
  <c r="AJ30" i="53"/>
  <c r="AJ29" i="53"/>
  <c r="AJ28" i="53"/>
  <c r="AJ27" i="53"/>
  <c r="AJ26" i="53"/>
  <c r="AJ25" i="53"/>
  <c r="AJ24" i="53"/>
  <c r="AJ23" i="53"/>
  <c r="AJ22" i="53"/>
  <c r="AJ21" i="53"/>
  <c r="AJ20" i="53"/>
  <c r="AJ19" i="53"/>
  <c r="AJ18" i="53"/>
  <c r="AJ17" i="53"/>
  <c r="AJ16" i="53"/>
  <c r="AJ15" i="53"/>
  <c r="AJ14" i="53"/>
  <c r="AJ13" i="53"/>
  <c r="AJ12" i="53"/>
  <c r="AJ11" i="53"/>
  <c r="AJ10" i="53"/>
  <c r="AJ9" i="53"/>
  <c r="AJ8" i="53"/>
  <c r="AJ7" i="53"/>
  <c r="AJ6" i="53"/>
  <c r="AC44" i="53" l="1"/>
  <c r="J43" i="53"/>
  <c r="AB43" i="53"/>
  <c r="R43" i="53"/>
  <c r="Z43" i="53"/>
  <c r="AH43" i="53"/>
  <c r="L43" i="53"/>
  <c r="T43" i="53"/>
  <c r="N43" i="53"/>
  <c r="V43" i="53"/>
  <c r="AD43" i="53"/>
  <c r="H43" i="53"/>
  <c r="L44" i="53"/>
  <c r="M44" i="53"/>
  <c r="P43" i="53"/>
  <c r="X43" i="53"/>
  <c r="AF43" i="53"/>
  <c r="T44" i="53"/>
  <c r="K43" i="53"/>
  <c r="S43" i="53"/>
  <c r="AA43" i="53"/>
  <c r="AI43" i="53"/>
  <c r="U44" i="53"/>
  <c r="AB44" i="53"/>
  <c r="M43" i="53"/>
  <c r="U43" i="53"/>
  <c r="AI44" i="53"/>
  <c r="O43" i="53"/>
  <c r="W43" i="53"/>
  <c r="AE43" i="53"/>
  <c r="AJ42" i="53"/>
  <c r="B5" i="36"/>
  <c r="N44" i="53"/>
  <c r="V44" i="53"/>
  <c r="AD44" i="53"/>
  <c r="G44" i="53"/>
  <c r="O44" i="53"/>
  <c r="W44" i="53"/>
  <c r="AE44" i="53"/>
  <c r="H44" i="53"/>
  <c r="P44" i="53"/>
  <c r="X44" i="53"/>
  <c r="AF44" i="53"/>
  <c r="I44" i="53"/>
  <c r="Q44" i="53"/>
  <c r="Y44" i="53"/>
  <c r="AG44" i="53"/>
  <c r="D42" i="53"/>
  <c r="G43" i="53"/>
  <c r="J44" i="53"/>
  <c r="R44" i="53"/>
  <c r="Z44" i="53"/>
  <c r="AH44" i="53"/>
  <c r="K44" i="53"/>
  <c r="S44" i="53"/>
  <c r="AA44" i="53"/>
  <c r="C14" i="73"/>
  <c r="G21" i="10" l="1"/>
  <c r="G21" i="84" s="1"/>
  <c r="H21" i="10"/>
  <c r="H21" i="84" s="1"/>
  <c r="I21" i="10"/>
  <c r="J21" i="10"/>
  <c r="K21" i="10"/>
  <c r="L21" i="10"/>
  <c r="M21" i="10"/>
  <c r="N21" i="10"/>
  <c r="O21" i="10"/>
  <c r="P21" i="10"/>
  <c r="Q21" i="10"/>
  <c r="J21" i="84" s="1"/>
  <c r="R21" i="10"/>
  <c r="S21" i="10"/>
  <c r="T21" i="10"/>
  <c r="U21" i="10"/>
  <c r="V21" i="10"/>
  <c r="W21" i="10"/>
  <c r="X21" i="10"/>
  <c r="Y21" i="10"/>
  <c r="Z21" i="10"/>
  <c r="AA21" i="10"/>
  <c r="AB21" i="10"/>
  <c r="AC21" i="10"/>
  <c r="AD21" i="10"/>
  <c r="AE21" i="10"/>
  <c r="AF21" i="10"/>
  <c r="AG21" i="10"/>
  <c r="AH21" i="10"/>
  <c r="AI21" i="10"/>
  <c r="F21" i="10"/>
  <c r="C21" i="10"/>
  <c r="C21" i="84" s="1"/>
  <c r="D25" i="10"/>
  <c r="D25" i="84" s="1"/>
  <c r="B21" i="10"/>
  <c r="B21" i="84" s="1"/>
  <c r="F21" i="84" l="1"/>
  <c r="C15" i="73"/>
  <c r="B18" i="73" s="1"/>
  <c r="J6" i="76" l="1"/>
  <c r="F12" i="76"/>
  <c r="F13" i="76"/>
  <c r="F6" i="76"/>
  <c r="G6" i="76"/>
  <c r="H6" i="76"/>
  <c r="D10" i="76"/>
  <c r="D11" i="76"/>
  <c r="C6" i="76"/>
  <c r="B6" i="76"/>
  <c r="AI13" i="70"/>
  <c r="AI10" i="36" s="1"/>
  <c r="AI25" i="10" s="1"/>
  <c r="AH13" i="70"/>
  <c r="AG13" i="70"/>
  <c r="AG10" i="36" s="1"/>
  <c r="AF13" i="70"/>
  <c r="AF10" i="36" s="1"/>
  <c r="AE13" i="70"/>
  <c r="AD13" i="70"/>
  <c r="AD10" i="36" s="1"/>
  <c r="AC13" i="70"/>
  <c r="AC10" i="36" s="1"/>
  <c r="AB13" i="70"/>
  <c r="AB10" i="36" s="1"/>
  <c r="AA13" i="70"/>
  <c r="AA10" i="36" s="1"/>
  <c r="Z13" i="70"/>
  <c r="Y13" i="70"/>
  <c r="Y10" i="36" s="1"/>
  <c r="X13" i="70"/>
  <c r="X10" i="36" s="1"/>
  <c r="W13" i="70"/>
  <c r="V13" i="70"/>
  <c r="V10" i="36" s="1"/>
  <c r="U13" i="70"/>
  <c r="U10" i="36" s="1"/>
  <c r="T13" i="70"/>
  <c r="T10" i="36" s="1"/>
  <c r="S13" i="70"/>
  <c r="S10" i="36" s="1"/>
  <c r="S25" i="10" s="1"/>
  <c r="R13" i="70"/>
  <c r="Q13" i="70"/>
  <c r="Q10" i="36" s="1"/>
  <c r="P13" i="70"/>
  <c r="P10" i="36" s="1"/>
  <c r="P25" i="10" s="1"/>
  <c r="O13" i="70"/>
  <c r="N13" i="70"/>
  <c r="N10" i="36" s="1"/>
  <c r="N25" i="10" s="1"/>
  <c r="M13" i="70"/>
  <c r="M10" i="36" s="1"/>
  <c r="M25" i="10" s="1"/>
  <c r="L13" i="70"/>
  <c r="L10" i="36" s="1"/>
  <c r="L25" i="10" s="1"/>
  <c r="K13" i="70"/>
  <c r="K10" i="36" s="1"/>
  <c r="K25" i="10" s="1"/>
  <c r="J13" i="70"/>
  <c r="I13" i="70"/>
  <c r="I10" i="36" s="1"/>
  <c r="I25" i="10" s="1"/>
  <c r="H13" i="70"/>
  <c r="H10" i="36" s="1"/>
  <c r="G13" i="70"/>
  <c r="F13" i="70"/>
  <c r="F10" i="36" s="1"/>
  <c r="C13" i="70"/>
  <c r="B16" i="70" s="1"/>
  <c r="B10" i="36" s="1"/>
  <c r="B23" i="36" s="1"/>
  <c r="AJ12" i="70"/>
  <c r="AJ11" i="70"/>
  <c r="AJ10" i="70"/>
  <c r="AJ9" i="70"/>
  <c r="AJ8" i="70"/>
  <c r="AJ7" i="70"/>
  <c r="AJ6" i="70"/>
  <c r="AJ5" i="70"/>
  <c r="X25" i="10" l="1"/>
  <c r="I23" i="36"/>
  <c r="AF25" i="10"/>
  <c r="Q23" i="36"/>
  <c r="Y25" i="10"/>
  <c r="J23" i="36"/>
  <c r="AG25" i="10"/>
  <c r="R23" i="36"/>
  <c r="AD25" i="10"/>
  <c r="O23" i="36"/>
  <c r="AA25" i="10"/>
  <c r="L23" i="36"/>
  <c r="AB25" i="10"/>
  <c r="M23" i="36"/>
  <c r="AC25" i="10"/>
  <c r="N23" i="36"/>
  <c r="V25" i="10"/>
  <c r="G23" i="36"/>
  <c r="T25" i="10"/>
  <c r="E23" i="36"/>
  <c r="U25" i="10"/>
  <c r="F23" i="36"/>
  <c r="F10" i="76"/>
  <c r="F25" i="10"/>
  <c r="F25" i="84" s="1"/>
  <c r="J10" i="76"/>
  <c r="Q25" i="10"/>
  <c r="J25" i="84" s="1"/>
  <c r="H10" i="76"/>
  <c r="H25" i="10"/>
  <c r="H25" i="84" s="1"/>
  <c r="B10" i="76"/>
  <c r="B25" i="10"/>
  <c r="B25" i="84" s="1"/>
  <c r="H14" i="70"/>
  <c r="P14" i="70"/>
  <c r="X14" i="70"/>
  <c r="K14" i="70"/>
  <c r="S14" i="70"/>
  <c r="AI14" i="70"/>
  <c r="AF14" i="70"/>
  <c r="AA14" i="70"/>
  <c r="T14" i="70"/>
  <c r="AB14" i="70"/>
  <c r="AH10" i="36"/>
  <c r="Z10" i="36"/>
  <c r="R10" i="36"/>
  <c r="R25" i="10" s="1"/>
  <c r="J10" i="36"/>
  <c r="J25" i="10" s="1"/>
  <c r="O14" i="70"/>
  <c r="W14" i="70"/>
  <c r="AE14" i="70"/>
  <c r="I14" i="70"/>
  <c r="Q14" i="70"/>
  <c r="Y14" i="70"/>
  <c r="AG14" i="70"/>
  <c r="AE10" i="36"/>
  <c r="W10" i="36"/>
  <c r="O10" i="36"/>
  <c r="O25" i="10" s="1"/>
  <c r="G10" i="36"/>
  <c r="L14" i="70"/>
  <c r="C10" i="36"/>
  <c r="C23" i="36" s="1"/>
  <c r="AB15" i="70"/>
  <c r="M14" i="70"/>
  <c r="U14" i="70"/>
  <c r="AC14" i="70"/>
  <c r="G15" i="70"/>
  <c r="W15" i="70"/>
  <c r="AC15" i="70"/>
  <c r="AE15" i="70"/>
  <c r="M15" i="70"/>
  <c r="O15" i="70"/>
  <c r="N14" i="70"/>
  <c r="V14" i="70"/>
  <c r="AD14" i="70"/>
  <c r="U15" i="70"/>
  <c r="J14" i="70"/>
  <c r="Z14" i="70"/>
  <c r="AH14" i="70"/>
  <c r="R14" i="70"/>
  <c r="N15" i="70"/>
  <c r="V15" i="70"/>
  <c r="AD15" i="70"/>
  <c r="H15" i="70"/>
  <c r="AF15" i="70"/>
  <c r="AJ13" i="70"/>
  <c r="I15" i="70"/>
  <c r="Q15" i="70"/>
  <c r="Y15" i="70"/>
  <c r="AG15" i="70"/>
  <c r="P15" i="70"/>
  <c r="G14" i="70"/>
  <c r="J15" i="70"/>
  <c r="R15" i="70"/>
  <c r="Z15" i="70"/>
  <c r="AH15" i="70"/>
  <c r="X15" i="70"/>
  <c r="K15" i="70"/>
  <c r="S15" i="70"/>
  <c r="AA15" i="70"/>
  <c r="AI15" i="70"/>
  <c r="L15" i="70"/>
  <c r="T15" i="70"/>
  <c r="W25" i="10" l="1"/>
  <c r="H23" i="36"/>
  <c r="AH25" i="10"/>
  <c r="S23" i="36"/>
  <c r="AE25" i="10"/>
  <c r="P23" i="36"/>
  <c r="Z25" i="10"/>
  <c r="K23" i="36"/>
  <c r="C10" i="76"/>
  <c r="C25" i="10"/>
  <c r="C25" i="84" s="1"/>
  <c r="G10" i="76"/>
  <c r="G25" i="10"/>
  <c r="G25" i="84" s="1"/>
  <c r="D6" i="36"/>
  <c r="D19" i="36" s="1"/>
  <c r="AJ25" i="10" l="1"/>
  <c r="L25" i="84" s="1"/>
  <c r="D6" i="76"/>
  <c r="D21" i="10"/>
  <c r="D21" i="84" s="1"/>
  <c r="AI23" i="10"/>
  <c r="AG9" i="77"/>
  <c r="AG8" i="36" s="1"/>
  <c r="AF9" i="77"/>
  <c r="AF8" i="36" s="1"/>
  <c r="AE9" i="77"/>
  <c r="AD9" i="77"/>
  <c r="AD8" i="36" s="1"/>
  <c r="AC9" i="77"/>
  <c r="AC8" i="36" s="1"/>
  <c r="AB9" i="77"/>
  <c r="AB8" i="36" s="1"/>
  <c r="AA9" i="77"/>
  <c r="AA8" i="36" s="1"/>
  <c r="Z9" i="77"/>
  <c r="Z8" i="36" s="1"/>
  <c r="Y9" i="77"/>
  <c r="Y8" i="36" s="1"/>
  <c r="X9" i="77"/>
  <c r="X8" i="36" s="1"/>
  <c r="W9" i="77"/>
  <c r="V9" i="77"/>
  <c r="V8" i="36" s="1"/>
  <c r="U9" i="77"/>
  <c r="U8" i="36" s="1"/>
  <c r="T9" i="77"/>
  <c r="T8" i="36" s="1"/>
  <c r="S9" i="77"/>
  <c r="S8" i="36" s="1"/>
  <c r="S23" i="10" s="1"/>
  <c r="R9" i="77"/>
  <c r="R8" i="36" s="1"/>
  <c r="R23" i="10" s="1"/>
  <c r="Q9" i="77"/>
  <c r="Q8" i="36" s="1"/>
  <c r="P9" i="77"/>
  <c r="P8" i="36" s="1"/>
  <c r="P23" i="10" s="1"/>
  <c r="O9" i="77"/>
  <c r="N9" i="77"/>
  <c r="N8" i="36" s="1"/>
  <c r="N23" i="10" s="1"/>
  <c r="M9" i="77"/>
  <c r="M8" i="36" s="1"/>
  <c r="M23" i="10" s="1"/>
  <c r="L9" i="77"/>
  <c r="L8" i="36" s="1"/>
  <c r="L23" i="10" s="1"/>
  <c r="K9" i="77"/>
  <c r="K8" i="36" s="1"/>
  <c r="K23" i="10" s="1"/>
  <c r="J9" i="77"/>
  <c r="J8" i="36" s="1"/>
  <c r="J23" i="10" s="1"/>
  <c r="I9" i="77"/>
  <c r="I8" i="36" s="1"/>
  <c r="I23" i="10" s="1"/>
  <c r="H9" i="77"/>
  <c r="H8" i="36" s="1"/>
  <c r="G9" i="77"/>
  <c r="F9" i="77"/>
  <c r="B8" i="36"/>
  <c r="B21" i="36" s="1"/>
  <c r="AH8" i="77"/>
  <c r="AH7" i="77"/>
  <c r="AH6" i="77"/>
  <c r="F8" i="36" l="1"/>
  <c r="F8" i="76" s="1"/>
  <c r="D9" i="77"/>
  <c r="D8" i="36" s="1"/>
  <c r="D21" i="36" s="1"/>
  <c r="V23" i="10"/>
  <c r="G21" i="36"/>
  <c r="AF23" i="10"/>
  <c r="Q21" i="36"/>
  <c r="Z23" i="10"/>
  <c r="K21" i="36"/>
  <c r="AH23" i="10"/>
  <c r="S21" i="36"/>
  <c r="U23" i="10"/>
  <c r="F21" i="36"/>
  <c r="AD23" i="10"/>
  <c r="O21" i="36"/>
  <c r="X23" i="10"/>
  <c r="I21" i="36"/>
  <c r="Y23" i="10"/>
  <c r="J21" i="36"/>
  <c r="AA23" i="10"/>
  <c r="L21" i="36"/>
  <c r="AG23" i="10"/>
  <c r="R21" i="36"/>
  <c r="T23" i="10"/>
  <c r="E21" i="36"/>
  <c r="AB23" i="10"/>
  <c r="M21" i="36"/>
  <c r="AC23" i="10"/>
  <c r="N21" i="36"/>
  <c r="J8" i="76"/>
  <c r="Q23" i="10"/>
  <c r="J23" i="84" s="1"/>
  <c r="H8" i="76"/>
  <c r="H23" i="10"/>
  <c r="H23" i="84" s="1"/>
  <c r="B8" i="76"/>
  <c r="B23" i="10"/>
  <c r="B23" i="84" s="1"/>
  <c r="H10" i="77"/>
  <c r="P10" i="77"/>
  <c r="X10" i="77"/>
  <c r="AF10" i="77"/>
  <c r="AE8" i="36"/>
  <c r="W8" i="36"/>
  <c r="O8" i="36"/>
  <c r="O23" i="10" s="1"/>
  <c r="G8" i="36"/>
  <c r="C8" i="36"/>
  <c r="C21" i="36" s="1"/>
  <c r="K10" i="77"/>
  <c r="AG10" i="77"/>
  <c r="N10" i="77"/>
  <c r="V10" i="77"/>
  <c r="AA10" i="77"/>
  <c r="S10" i="77"/>
  <c r="J10" i="77"/>
  <c r="R10" i="77"/>
  <c r="Z10" i="77"/>
  <c r="I10" i="77"/>
  <c r="Q10" i="77"/>
  <c r="Y10" i="77"/>
  <c r="AH9" i="77"/>
  <c r="M10" i="77"/>
  <c r="U10" i="77"/>
  <c r="AC10" i="77"/>
  <c r="L11" i="77"/>
  <c r="T11" i="77"/>
  <c r="O10" i="77"/>
  <c r="W10" i="77"/>
  <c r="AE10" i="77"/>
  <c r="AB11" i="77"/>
  <c r="M11" i="77"/>
  <c r="N11" i="77"/>
  <c r="V11" i="77"/>
  <c r="AD11" i="77"/>
  <c r="L10" i="77"/>
  <c r="T10" i="77"/>
  <c r="AB10" i="77"/>
  <c r="G11" i="77"/>
  <c r="O11" i="77"/>
  <c r="W11" i="77"/>
  <c r="AE11" i="77"/>
  <c r="U11" i="77"/>
  <c r="H11" i="77"/>
  <c r="P11" i="77"/>
  <c r="X11" i="77"/>
  <c r="AF11" i="77"/>
  <c r="AD10" i="77"/>
  <c r="I11" i="77"/>
  <c r="Q11" i="77"/>
  <c r="Y11" i="77"/>
  <c r="AG11" i="77"/>
  <c r="AC11" i="77"/>
  <c r="G10" i="77"/>
  <c r="J11" i="77"/>
  <c r="R11" i="77"/>
  <c r="Z11" i="77"/>
  <c r="K11" i="77"/>
  <c r="S11" i="77"/>
  <c r="AA11" i="77"/>
  <c r="F23" i="10" l="1"/>
  <c r="F23" i="84" s="1"/>
  <c r="AE23" i="10"/>
  <c r="P21" i="36"/>
  <c r="W23" i="10"/>
  <c r="H21" i="36"/>
  <c r="G8" i="76"/>
  <c r="G23" i="10"/>
  <c r="G23" i="84" s="1"/>
  <c r="D8" i="76"/>
  <c r="D23" i="10"/>
  <c r="D23" i="84" s="1"/>
  <c r="C8" i="76"/>
  <c r="C23" i="10"/>
  <c r="C23" i="84" s="1"/>
  <c r="AJ14" i="63"/>
  <c r="AI10" i="75" l="1"/>
  <c r="AH10" i="75"/>
  <c r="AG10" i="75"/>
  <c r="AF10" i="75"/>
  <c r="Q21" i="75" s="1"/>
  <c r="AE10" i="75"/>
  <c r="P21" i="75" s="1"/>
  <c r="AD10" i="75"/>
  <c r="AC10" i="75"/>
  <c r="AB10" i="75"/>
  <c r="AA10" i="75"/>
  <c r="L21" i="75" s="1"/>
  <c r="Z10" i="75"/>
  <c r="R28" i="50" l="1"/>
  <c r="R21" i="75"/>
  <c r="S28" i="50"/>
  <c r="S21" i="75"/>
  <c r="N28" i="50"/>
  <c r="N21" i="75"/>
  <c r="O28" i="50"/>
  <c r="O21" i="75"/>
  <c r="M28" i="50"/>
  <c r="M21" i="75"/>
  <c r="K28" i="50"/>
  <c r="K21" i="75"/>
  <c r="AG11" i="75"/>
  <c r="R22" i="75" s="1"/>
  <c r="AB11" i="75"/>
  <c r="M22" i="75" s="1"/>
  <c r="L28" i="50"/>
  <c r="AE11" i="75"/>
  <c r="P22" i="75" s="1"/>
  <c r="Q28" i="50"/>
  <c r="AF11" i="75"/>
  <c r="Q22" i="75" s="1"/>
  <c r="P28" i="50"/>
  <c r="AH11" i="75"/>
  <c r="S22" i="75" s="1"/>
  <c r="AA11" i="75"/>
  <c r="L22" i="75" s="1"/>
  <c r="AI11" i="75"/>
  <c r="AC11" i="75"/>
  <c r="N22" i="75" s="1"/>
  <c r="AD11" i="75"/>
  <c r="O22" i="75" s="1"/>
  <c r="F21" i="71" l="1"/>
  <c r="F22" i="71"/>
  <c r="C7" i="74"/>
  <c r="B10" i="74" s="1"/>
  <c r="B12" i="50" s="1"/>
  <c r="AI6" i="74"/>
  <c r="AI7" i="74" s="1"/>
  <c r="AI12" i="50" s="1"/>
  <c r="AH6" i="74"/>
  <c r="AH7" i="74" s="1"/>
  <c r="AH12" i="50" s="1"/>
  <c r="AG6" i="74"/>
  <c r="AG7" i="74" s="1"/>
  <c r="AG12" i="50" s="1"/>
  <c r="AF6" i="74"/>
  <c r="AF7" i="74" s="1"/>
  <c r="AF12" i="50" s="1"/>
  <c r="AE6" i="74"/>
  <c r="AE7" i="74" s="1"/>
  <c r="AE12" i="50" s="1"/>
  <c r="AD6" i="74"/>
  <c r="AD7" i="74" s="1"/>
  <c r="AD12" i="50" s="1"/>
  <c r="AC6" i="74"/>
  <c r="AC7" i="74" s="1"/>
  <c r="AC12" i="50" s="1"/>
  <c r="AB6" i="74"/>
  <c r="AB7" i="74" s="1"/>
  <c r="AB12" i="50" s="1"/>
  <c r="AA6" i="74"/>
  <c r="AA7" i="74" s="1"/>
  <c r="AA12" i="50" s="1"/>
  <c r="Z6" i="74"/>
  <c r="Z7" i="74" s="1"/>
  <c r="Z12" i="50" s="1"/>
  <c r="Y6" i="74"/>
  <c r="Y7" i="74" s="1"/>
  <c r="Y12" i="50" s="1"/>
  <c r="X6" i="74"/>
  <c r="X7" i="74" s="1"/>
  <c r="X12" i="50" s="1"/>
  <c r="W6" i="74"/>
  <c r="W7" i="74" s="1"/>
  <c r="W12" i="50" s="1"/>
  <c r="V6" i="74"/>
  <c r="V7" i="74" s="1"/>
  <c r="V12" i="50" s="1"/>
  <c r="U6" i="74"/>
  <c r="U7" i="74" s="1"/>
  <c r="U12" i="50" s="1"/>
  <c r="S6" i="74"/>
  <c r="T6" i="74" s="1"/>
  <c r="T7" i="74" s="1"/>
  <c r="T12" i="50" s="1"/>
  <c r="R6" i="74"/>
  <c r="R7" i="74" s="1"/>
  <c r="R12" i="50" s="1"/>
  <c r="Q6" i="74"/>
  <c r="Q7" i="74" s="1"/>
  <c r="Q12" i="50" s="1"/>
  <c r="P6" i="74"/>
  <c r="P7" i="74" s="1"/>
  <c r="P12" i="50" s="1"/>
  <c r="O6" i="74"/>
  <c r="O7" i="74" s="1"/>
  <c r="O12" i="50" s="1"/>
  <c r="N6" i="74"/>
  <c r="N7" i="74" s="1"/>
  <c r="N12" i="50" s="1"/>
  <c r="M6" i="74"/>
  <c r="M7" i="74" s="1"/>
  <c r="M12" i="50" s="1"/>
  <c r="L6" i="74"/>
  <c r="L7" i="74" s="1"/>
  <c r="L12" i="50" s="1"/>
  <c r="K6" i="74"/>
  <c r="K7" i="74" s="1"/>
  <c r="K12" i="50" s="1"/>
  <c r="I7" i="74"/>
  <c r="I12" i="50" s="1"/>
  <c r="H7" i="74"/>
  <c r="H12" i="50" s="1"/>
  <c r="G7" i="74"/>
  <c r="F7" i="74"/>
  <c r="F12" i="50" s="1"/>
  <c r="J31" i="50" l="1"/>
  <c r="L31" i="50"/>
  <c r="E31" i="50"/>
  <c r="M31" i="50"/>
  <c r="B31" i="50"/>
  <c r="F31" i="50"/>
  <c r="N31" i="50"/>
  <c r="G31" i="50"/>
  <c r="O31" i="50"/>
  <c r="H31" i="50"/>
  <c r="P31" i="50"/>
  <c r="I31" i="50"/>
  <c r="Q31" i="50"/>
  <c r="R31" i="50"/>
  <c r="K31" i="50"/>
  <c r="S31" i="50"/>
  <c r="H8" i="74"/>
  <c r="G12" i="50"/>
  <c r="O8" i="74"/>
  <c r="C12" i="50"/>
  <c r="AF8" i="74"/>
  <c r="R8" i="74"/>
  <c r="AA8" i="74"/>
  <c r="AI8" i="74"/>
  <c r="N8" i="74"/>
  <c r="W8" i="74"/>
  <c r="AE8" i="74"/>
  <c r="X8" i="74"/>
  <c r="P8" i="74"/>
  <c r="Y8" i="74"/>
  <c r="AG8" i="74"/>
  <c r="J7" i="74"/>
  <c r="M8" i="74"/>
  <c r="V8" i="74"/>
  <c r="AD8" i="74"/>
  <c r="I8" i="74"/>
  <c r="Q8" i="74"/>
  <c r="Z8" i="74"/>
  <c r="AH8" i="74"/>
  <c r="AB9" i="74"/>
  <c r="T9" i="74"/>
  <c r="L9" i="74"/>
  <c r="AI9" i="74"/>
  <c r="AA9" i="74"/>
  <c r="K9" i="74"/>
  <c r="AH9" i="74"/>
  <c r="Z9" i="74"/>
  <c r="R9" i="74"/>
  <c r="G8" i="74"/>
  <c r="AG9" i="74"/>
  <c r="Y9" i="74"/>
  <c r="Q9" i="74"/>
  <c r="I9" i="74"/>
  <c r="AC9" i="74"/>
  <c r="AF9" i="74"/>
  <c r="X9" i="74"/>
  <c r="P9" i="74"/>
  <c r="H9" i="74"/>
  <c r="M9" i="74"/>
  <c r="AE9" i="74"/>
  <c r="W9" i="74"/>
  <c r="O9" i="74"/>
  <c r="G9" i="74"/>
  <c r="AD9" i="74"/>
  <c r="V9" i="74"/>
  <c r="N9" i="74"/>
  <c r="U9" i="74"/>
  <c r="AB8" i="74"/>
  <c r="L8" i="74"/>
  <c r="U8" i="74"/>
  <c r="AC8" i="74"/>
  <c r="S7" i="74"/>
  <c r="C31" i="50" l="1"/>
  <c r="T8" i="74"/>
  <c r="S12" i="50"/>
  <c r="J9" i="74"/>
  <c r="J12" i="50"/>
  <c r="S8" i="74"/>
  <c r="K8" i="74"/>
  <c r="J8" i="74"/>
  <c r="AJ6" i="74"/>
  <c r="AJ7" i="74" s="1"/>
  <c r="S9" i="74"/>
  <c r="G6" i="73" l="1"/>
  <c r="G26" i="10" s="1"/>
  <c r="G26" i="84" s="1"/>
  <c r="H6" i="73"/>
  <c r="H26" i="10" s="1"/>
  <c r="H26" i="84" s="1"/>
  <c r="I6" i="73"/>
  <c r="I26" i="10" s="1"/>
  <c r="J6" i="73"/>
  <c r="J26" i="10" s="1"/>
  <c r="K6" i="73"/>
  <c r="K26" i="10" s="1"/>
  <c r="L6" i="73"/>
  <c r="L26" i="10" s="1"/>
  <c r="M6" i="73"/>
  <c r="M26" i="10" s="1"/>
  <c r="N6" i="73"/>
  <c r="N26" i="10" s="1"/>
  <c r="O6" i="73"/>
  <c r="O26" i="10" s="1"/>
  <c r="P6" i="73"/>
  <c r="P26" i="10" s="1"/>
  <c r="Q6" i="73"/>
  <c r="Q26" i="10" s="1"/>
  <c r="J26" i="84" s="1"/>
  <c r="R6" i="73"/>
  <c r="R26" i="10" s="1"/>
  <c r="S6" i="73"/>
  <c r="U6" i="73"/>
  <c r="V6" i="73"/>
  <c r="W6" i="73"/>
  <c r="X6" i="73"/>
  <c r="Y6" i="73"/>
  <c r="Z6" i="73"/>
  <c r="AA6" i="73"/>
  <c r="AB6" i="73"/>
  <c r="AC6" i="73"/>
  <c r="AD6" i="73"/>
  <c r="AE6" i="73"/>
  <c r="AF6" i="73"/>
  <c r="AG6" i="73"/>
  <c r="AH6" i="73"/>
  <c r="AI6" i="73"/>
  <c r="F6" i="73"/>
  <c r="F26" i="10" s="1"/>
  <c r="F26" i="84" s="1"/>
  <c r="I14" i="73" l="1"/>
  <c r="X26" i="10"/>
  <c r="H14" i="73"/>
  <c r="W26" i="10"/>
  <c r="G14" i="73"/>
  <c r="V26" i="10"/>
  <c r="Q14" i="73"/>
  <c r="AF26" i="10"/>
  <c r="P14" i="73"/>
  <c r="AE26" i="10"/>
  <c r="O14" i="73"/>
  <c r="AD26" i="10"/>
  <c r="N14" i="73"/>
  <c r="AC26" i="10"/>
  <c r="F14" i="73"/>
  <c r="U26" i="10"/>
  <c r="M14" i="73"/>
  <c r="AB26" i="10"/>
  <c r="L14" i="73"/>
  <c r="AA26" i="10"/>
  <c r="S14" i="73"/>
  <c r="AH26" i="10"/>
  <c r="K14" i="73"/>
  <c r="Z26" i="10"/>
  <c r="T6" i="73"/>
  <c r="T7" i="73" s="1"/>
  <c r="S26" i="10"/>
  <c r="R14" i="73"/>
  <c r="AG26" i="10"/>
  <c r="J14" i="73"/>
  <c r="Y26" i="10"/>
  <c r="AI7" i="73"/>
  <c r="S15" i="73" s="1"/>
  <c r="AH7" i="73"/>
  <c r="R15" i="73" s="1"/>
  <c r="AG7" i="73"/>
  <c r="Q15" i="73" s="1"/>
  <c r="AF7" i="73"/>
  <c r="P15" i="73" s="1"/>
  <c r="AE7" i="73"/>
  <c r="O15" i="73" s="1"/>
  <c r="AD7" i="73"/>
  <c r="N15" i="73" s="1"/>
  <c r="AC7" i="73"/>
  <c r="M15" i="73" s="1"/>
  <c r="AB7" i="73"/>
  <c r="L15" i="73" s="1"/>
  <c r="AA7" i="73"/>
  <c r="K15" i="73" s="1"/>
  <c r="Z7" i="73"/>
  <c r="J15" i="73" s="1"/>
  <c r="Y7" i="73"/>
  <c r="I15" i="73" s="1"/>
  <c r="X7" i="73"/>
  <c r="H15" i="73" s="1"/>
  <c r="W7" i="73"/>
  <c r="G15" i="73" s="1"/>
  <c r="V7" i="73"/>
  <c r="F15" i="73" s="1"/>
  <c r="U7" i="73"/>
  <c r="E15" i="73" s="1"/>
  <c r="S7" i="73"/>
  <c r="R7" i="73"/>
  <c r="Q7" i="73"/>
  <c r="P7" i="73"/>
  <c r="O7" i="73"/>
  <c r="N7" i="73"/>
  <c r="M7" i="73"/>
  <c r="L7" i="73"/>
  <c r="K7" i="73"/>
  <c r="J7" i="73"/>
  <c r="I7" i="73"/>
  <c r="H7" i="73"/>
  <c r="G7" i="73"/>
  <c r="F7" i="73"/>
  <c r="C7" i="73"/>
  <c r="B10" i="73" s="1"/>
  <c r="B26" i="10" s="1"/>
  <c r="B26" i="84" s="1"/>
  <c r="AJ6" i="73"/>
  <c r="AJ7" i="73" s="1"/>
  <c r="C4" i="48"/>
  <c r="E14" i="73" l="1"/>
  <c r="T26" i="10"/>
  <c r="N8" i="73"/>
  <c r="V8" i="73"/>
  <c r="F16" i="73" s="1"/>
  <c r="AD8" i="73"/>
  <c r="N16" i="73" s="1"/>
  <c r="J8" i="73"/>
  <c r="R8" i="73"/>
  <c r="Z8" i="73"/>
  <c r="J16" i="73" s="1"/>
  <c r="AH8" i="73"/>
  <c r="R16" i="73" s="1"/>
  <c r="K8" i="73"/>
  <c r="S8" i="73"/>
  <c r="AA8" i="73"/>
  <c r="K16" i="73" s="1"/>
  <c r="AI8" i="73"/>
  <c r="S16" i="73" s="1"/>
  <c r="M8" i="73"/>
  <c r="U8" i="73"/>
  <c r="E16" i="73" s="1"/>
  <c r="AC8" i="73"/>
  <c r="M16" i="73" s="1"/>
  <c r="O8" i="73"/>
  <c r="W8" i="73"/>
  <c r="G16" i="73" s="1"/>
  <c r="AE8" i="73"/>
  <c r="O16" i="73" s="1"/>
  <c r="AB9" i="73"/>
  <c r="L17" i="73" s="1"/>
  <c r="I8" i="73"/>
  <c r="Q8" i="73"/>
  <c r="Y8" i="73"/>
  <c r="I16" i="73" s="1"/>
  <c r="AG8" i="73"/>
  <c r="Q16" i="73" s="1"/>
  <c r="L8" i="73"/>
  <c r="T8" i="73"/>
  <c r="AB8" i="73"/>
  <c r="L16" i="73" s="1"/>
  <c r="N9" i="73"/>
  <c r="V9" i="73"/>
  <c r="F17" i="73" s="1"/>
  <c r="AD9" i="73"/>
  <c r="N17" i="73" s="1"/>
  <c r="M9" i="73"/>
  <c r="AC9" i="73"/>
  <c r="M17" i="73" s="1"/>
  <c r="G9" i="73"/>
  <c r="O9" i="73"/>
  <c r="W9" i="73"/>
  <c r="G17" i="73" s="1"/>
  <c r="AE9" i="73"/>
  <c r="O17" i="73" s="1"/>
  <c r="U9" i="73"/>
  <c r="E17" i="73" s="1"/>
  <c r="H9" i="73"/>
  <c r="P9" i="73"/>
  <c r="X9" i="73"/>
  <c r="H17" i="73" s="1"/>
  <c r="AF9" i="73"/>
  <c r="P17" i="73" s="1"/>
  <c r="I9" i="73"/>
  <c r="Q9" i="73"/>
  <c r="Y9" i="73"/>
  <c r="I17" i="73" s="1"/>
  <c r="AG9" i="73"/>
  <c r="Q17" i="73" s="1"/>
  <c r="G8" i="73"/>
  <c r="J9" i="73"/>
  <c r="R9" i="73"/>
  <c r="Z9" i="73"/>
  <c r="J17" i="73" s="1"/>
  <c r="AH9" i="73"/>
  <c r="R17" i="73" s="1"/>
  <c r="H8" i="73"/>
  <c r="P8" i="73"/>
  <c r="X8" i="73"/>
  <c r="H16" i="73" s="1"/>
  <c r="AF8" i="73"/>
  <c r="P16" i="73" s="1"/>
  <c r="K9" i="73"/>
  <c r="S9" i="73"/>
  <c r="AA9" i="73"/>
  <c r="K17" i="73" s="1"/>
  <c r="AI9" i="73"/>
  <c r="S17" i="73" s="1"/>
  <c r="L9" i="73"/>
  <c r="T9" i="73"/>
  <c r="AI10" i="64" l="1"/>
  <c r="AI9" i="36" s="1"/>
  <c r="AI24" i="10" s="1"/>
  <c r="AH10" i="64"/>
  <c r="AH9" i="36" s="1"/>
  <c r="AG10" i="64"/>
  <c r="AF10" i="64"/>
  <c r="AE10" i="64"/>
  <c r="AD10" i="64"/>
  <c r="AC10" i="64"/>
  <c r="AB10" i="64"/>
  <c r="AB9" i="36" s="1"/>
  <c r="AA10" i="64"/>
  <c r="Z10" i="64"/>
  <c r="Z9" i="36" s="1"/>
  <c r="Y10" i="64"/>
  <c r="Y9" i="36" s="1"/>
  <c r="X10" i="64"/>
  <c r="W10" i="64"/>
  <c r="V10" i="64"/>
  <c r="U10" i="64"/>
  <c r="T10" i="64"/>
  <c r="T9" i="36" s="1"/>
  <c r="S10" i="64"/>
  <c r="R10" i="64"/>
  <c r="R9" i="36" s="1"/>
  <c r="R24" i="10" s="1"/>
  <c r="Q10" i="64"/>
  <c r="Q9" i="36" s="1"/>
  <c r="P10" i="64"/>
  <c r="O10" i="64"/>
  <c r="N10" i="64"/>
  <c r="M10" i="64"/>
  <c r="L10" i="64"/>
  <c r="L9" i="36" s="1"/>
  <c r="L24" i="10" s="1"/>
  <c r="K10" i="64"/>
  <c r="J10" i="64"/>
  <c r="J9" i="36" s="1"/>
  <c r="J24" i="10" s="1"/>
  <c r="I10" i="64"/>
  <c r="I9" i="36" s="1"/>
  <c r="I24" i="10" s="1"/>
  <c r="H10" i="64"/>
  <c r="G10" i="64"/>
  <c r="F10" i="64"/>
  <c r="F9" i="36" s="1"/>
  <c r="C10" i="64"/>
  <c r="C9" i="36" s="1"/>
  <c r="C22" i="36" s="1"/>
  <c r="AJ9" i="64"/>
  <c r="AJ8" i="64"/>
  <c r="AJ7" i="64"/>
  <c r="AJ6" i="64"/>
  <c r="Y24" i="10" l="1"/>
  <c r="J22" i="36"/>
  <c r="T24" i="10"/>
  <c r="E22" i="36"/>
  <c r="Z24" i="10"/>
  <c r="K22" i="36"/>
  <c r="AH24" i="10"/>
  <c r="S22" i="36"/>
  <c r="AB24" i="10"/>
  <c r="M22" i="36"/>
  <c r="C9" i="76"/>
  <c r="C24" i="10"/>
  <c r="C24" i="84" s="1"/>
  <c r="J9" i="76"/>
  <c r="Q24" i="10"/>
  <c r="J24" i="84" s="1"/>
  <c r="F9" i="76"/>
  <c r="F24" i="10"/>
  <c r="F24" i="84" s="1"/>
  <c r="AD9" i="36"/>
  <c r="O9" i="36"/>
  <c r="O24" i="10" s="1"/>
  <c r="AF9" i="36"/>
  <c r="AG9" i="36"/>
  <c r="V9" i="36"/>
  <c r="W9" i="36"/>
  <c r="P9" i="36"/>
  <c r="P24" i="10" s="1"/>
  <c r="K9" i="36"/>
  <c r="K24" i="10" s="1"/>
  <c r="S9" i="36"/>
  <c r="S24" i="10" s="1"/>
  <c r="AA9" i="36"/>
  <c r="AE9" i="36"/>
  <c r="N9" i="36"/>
  <c r="N24" i="10" s="1"/>
  <c r="G9" i="36"/>
  <c r="H9" i="36"/>
  <c r="X9" i="36"/>
  <c r="M9" i="36"/>
  <c r="M24" i="10" s="1"/>
  <c r="U9" i="36"/>
  <c r="AC9" i="36"/>
  <c r="AI26" i="10"/>
  <c r="B13" i="64"/>
  <c r="O11" i="64"/>
  <c r="W11" i="64"/>
  <c r="AE11" i="64"/>
  <c r="I11" i="64"/>
  <c r="Q11" i="64"/>
  <c r="Y11" i="64"/>
  <c r="AG11" i="64"/>
  <c r="N11" i="64"/>
  <c r="AH11" i="64"/>
  <c r="V11" i="64"/>
  <c r="AD11" i="64"/>
  <c r="L11" i="64"/>
  <c r="T11" i="64"/>
  <c r="AB11" i="64"/>
  <c r="J11" i="64"/>
  <c r="R11" i="64"/>
  <c r="AF12" i="64"/>
  <c r="I12" i="64"/>
  <c r="H11" i="64"/>
  <c r="P11" i="64"/>
  <c r="X11" i="64"/>
  <c r="AF11" i="64"/>
  <c r="Q12" i="64"/>
  <c r="M11" i="64"/>
  <c r="U11" i="64"/>
  <c r="AC11" i="64"/>
  <c r="M12" i="64"/>
  <c r="U12" i="64"/>
  <c r="Y12" i="64"/>
  <c r="Z11" i="64"/>
  <c r="AC12" i="64"/>
  <c r="AJ10" i="64"/>
  <c r="AG12" i="64"/>
  <c r="K11" i="64"/>
  <c r="S11" i="64"/>
  <c r="AA11" i="64"/>
  <c r="AI11" i="64"/>
  <c r="D10" i="64"/>
  <c r="D9" i="36" s="1"/>
  <c r="D22" i="36" s="1"/>
  <c r="G11" i="64"/>
  <c r="J12" i="64"/>
  <c r="N12" i="64"/>
  <c r="R12" i="64"/>
  <c r="V12" i="64"/>
  <c r="Z12" i="64"/>
  <c r="AD12" i="64"/>
  <c r="AH12" i="64"/>
  <c r="G12" i="64"/>
  <c r="K12" i="64"/>
  <c r="O12" i="64"/>
  <c r="S12" i="64"/>
  <c r="W12" i="64"/>
  <c r="AA12" i="64"/>
  <c r="AE12" i="64"/>
  <c r="AI12" i="64"/>
  <c r="H12" i="64"/>
  <c r="L12" i="64"/>
  <c r="P12" i="64"/>
  <c r="T12" i="64"/>
  <c r="X12" i="64"/>
  <c r="AB12" i="64"/>
  <c r="U24" i="10" l="1"/>
  <c r="F22" i="36"/>
  <c r="W24" i="10"/>
  <c r="H22" i="36"/>
  <c r="AD24" i="10"/>
  <c r="O22" i="36"/>
  <c r="AG24" i="10"/>
  <c r="R22" i="36"/>
  <c r="X24" i="10"/>
  <c r="I22" i="36"/>
  <c r="V24" i="10"/>
  <c r="G22" i="36"/>
  <c r="AE24" i="10"/>
  <c r="P22" i="36"/>
  <c r="AF24" i="10"/>
  <c r="Q22" i="36"/>
  <c r="AC24" i="10"/>
  <c r="N22" i="36"/>
  <c r="AA24" i="10"/>
  <c r="L22" i="36"/>
  <c r="G9" i="76"/>
  <c r="G24" i="10"/>
  <c r="G24" i="84" s="1"/>
  <c r="H9" i="76"/>
  <c r="H24" i="10"/>
  <c r="H24" i="84" s="1"/>
  <c r="D9" i="76"/>
  <c r="D24" i="10"/>
  <c r="D24" i="84" s="1"/>
  <c r="AJ9" i="36"/>
  <c r="L9" i="76" s="1"/>
  <c r="B9" i="36"/>
  <c r="B22" i="36" s="1"/>
  <c r="D26" i="10"/>
  <c r="D26" i="84" s="1"/>
  <c r="AI16" i="63"/>
  <c r="AI5" i="36" s="1"/>
  <c r="AI20" i="10" s="1"/>
  <c r="AH16" i="63"/>
  <c r="AG16" i="63"/>
  <c r="AF16" i="63"/>
  <c r="AE16" i="63"/>
  <c r="AD16" i="63"/>
  <c r="AC16" i="63"/>
  <c r="AB16" i="63"/>
  <c r="AA16" i="63"/>
  <c r="Z16" i="63"/>
  <c r="Y16" i="63"/>
  <c r="X16" i="63"/>
  <c r="W16" i="63"/>
  <c r="V16" i="63"/>
  <c r="U16" i="63"/>
  <c r="T16" i="63"/>
  <c r="S5" i="36"/>
  <c r="S20" i="10" s="1"/>
  <c r="Q5" i="36"/>
  <c r="Q20" i="10" s="1"/>
  <c r="J20" i="84" s="1"/>
  <c r="O5" i="36"/>
  <c r="O20" i="10" s="1"/>
  <c r="K5" i="36"/>
  <c r="K20" i="10" s="1"/>
  <c r="I5" i="36"/>
  <c r="I20" i="10" s="1"/>
  <c r="G5" i="36"/>
  <c r="G20" i="10" s="1"/>
  <c r="G20" i="84" s="1"/>
  <c r="AJ15" i="63"/>
  <c r="AJ13" i="63"/>
  <c r="AJ12" i="63"/>
  <c r="AJ11" i="63"/>
  <c r="AJ10" i="63"/>
  <c r="AJ9" i="63"/>
  <c r="AJ8" i="63"/>
  <c r="AJ7" i="63"/>
  <c r="AJ6" i="63"/>
  <c r="Y5" i="36" l="1"/>
  <c r="AG5" i="36"/>
  <c r="AG20" i="10" s="1"/>
  <c r="U5" i="36"/>
  <c r="U20" i="10" s="1"/>
  <c r="W5" i="36"/>
  <c r="H18" i="36" s="1"/>
  <c r="AE5" i="36"/>
  <c r="AA5" i="36"/>
  <c r="AA20" i="10" s="1"/>
  <c r="AE20" i="10"/>
  <c r="P18" i="36"/>
  <c r="Y20" i="10"/>
  <c r="J18" i="36"/>
  <c r="B20" i="10"/>
  <c r="B20" i="84" s="1"/>
  <c r="B18" i="36"/>
  <c r="AJ24" i="10"/>
  <c r="L24" i="84" s="1"/>
  <c r="B9" i="76"/>
  <c r="B24" i="10"/>
  <c r="B24" i="84" s="1"/>
  <c r="J5" i="76"/>
  <c r="G5" i="76"/>
  <c r="B5" i="76"/>
  <c r="AF18" i="63"/>
  <c r="W17" i="63"/>
  <c r="AI17" i="63"/>
  <c r="AE17" i="63"/>
  <c r="Y17" i="63"/>
  <c r="AG17" i="63"/>
  <c r="U17" i="63"/>
  <c r="AC17" i="63"/>
  <c r="C5" i="36"/>
  <c r="AD17" i="63"/>
  <c r="H5" i="36"/>
  <c r="H20" i="10" s="1"/>
  <c r="H20" i="84" s="1"/>
  <c r="P5" i="36"/>
  <c r="P20" i="10" s="1"/>
  <c r="T5" i="36"/>
  <c r="X5" i="36"/>
  <c r="L5" i="36"/>
  <c r="L20" i="10" s="1"/>
  <c r="AA17" i="63"/>
  <c r="AB5" i="36"/>
  <c r="AF5" i="36"/>
  <c r="V17" i="63"/>
  <c r="Z17" i="63"/>
  <c r="M5" i="36"/>
  <c r="M20" i="10" s="1"/>
  <c r="AC5" i="36"/>
  <c r="AJ16" i="63"/>
  <c r="F5" i="36"/>
  <c r="F20" i="10" s="1"/>
  <c r="F20" i="84" s="1"/>
  <c r="J5" i="36"/>
  <c r="J20" i="10" s="1"/>
  <c r="N5" i="36"/>
  <c r="N20" i="10" s="1"/>
  <c r="R5" i="36"/>
  <c r="R20" i="10" s="1"/>
  <c r="V5" i="36"/>
  <c r="Z5" i="36"/>
  <c r="AD5" i="36"/>
  <c r="AH5" i="36"/>
  <c r="AH17" i="63"/>
  <c r="U18" i="63"/>
  <c r="Y18" i="63"/>
  <c r="AC18" i="63"/>
  <c r="AG18" i="63"/>
  <c r="D5" i="36"/>
  <c r="D18" i="36" s="1"/>
  <c r="V18" i="63"/>
  <c r="Z18" i="63"/>
  <c r="AD18" i="63"/>
  <c r="AH18" i="63"/>
  <c r="T17" i="63"/>
  <c r="AF17" i="63"/>
  <c r="W18" i="63"/>
  <c r="AA18" i="63"/>
  <c r="AE18" i="63"/>
  <c r="AI18" i="63"/>
  <c r="X17" i="63"/>
  <c r="AB17" i="63"/>
  <c r="T18" i="63"/>
  <c r="X18" i="63"/>
  <c r="AB18" i="63"/>
  <c r="W20" i="10" l="1"/>
  <c r="F18" i="36"/>
  <c r="L18" i="36"/>
  <c r="R18" i="36"/>
  <c r="T20" i="10"/>
  <c r="E18" i="36"/>
  <c r="AB20" i="10"/>
  <c r="M18" i="36"/>
  <c r="V20" i="10"/>
  <c r="G18" i="36"/>
  <c r="AF20" i="10"/>
  <c r="Q18" i="36"/>
  <c r="AH20" i="10"/>
  <c r="S18" i="36"/>
  <c r="AD20" i="10"/>
  <c r="O18" i="36"/>
  <c r="AC20" i="10"/>
  <c r="N18" i="36"/>
  <c r="X20" i="10"/>
  <c r="I18" i="36"/>
  <c r="Z20" i="10"/>
  <c r="K18" i="36"/>
  <c r="C20" i="10"/>
  <c r="C20" i="84" s="1"/>
  <c r="C18" i="36"/>
  <c r="C24" i="36" s="1"/>
  <c r="B27" i="36" s="1"/>
  <c r="D5" i="76"/>
  <c r="D20" i="10"/>
  <c r="D20" i="84" s="1"/>
  <c r="H5" i="76"/>
  <c r="F5" i="76"/>
  <c r="C5" i="76"/>
  <c r="AI11" i="36"/>
  <c r="AH11" i="36"/>
  <c r="S24" i="36" s="1"/>
  <c r="AG11" i="36"/>
  <c r="R24" i="36" s="1"/>
  <c r="AF11" i="36"/>
  <c r="Q24" i="36" s="1"/>
  <c r="AE11" i="36"/>
  <c r="P24" i="36" s="1"/>
  <c r="AD11" i="36"/>
  <c r="O24" i="36" s="1"/>
  <c r="AC11" i="36"/>
  <c r="N24" i="36" s="1"/>
  <c r="AB11" i="36"/>
  <c r="M24" i="36" s="1"/>
  <c r="AA11" i="36"/>
  <c r="L24" i="36" s="1"/>
  <c r="Z11" i="36"/>
  <c r="K24" i="36" s="1"/>
  <c r="Y11" i="36"/>
  <c r="J24" i="36" s="1"/>
  <c r="X11" i="36"/>
  <c r="I24" i="36" s="1"/>
  <c r="W11" i="36"/>
  <c r="H24" i="36" s="1"/>
  <c r="V11" i="36"/>
  <c r="G24" i="36" s="1"/>
  <c r="U11" i="36"/>
  <c r="F24" i="36" s="1"/>
  <c r="T11" i="36"/>
  <c r="E24" i="36" s="1"/>
  <c r="S11" i="36"/>
  <c r="R11" i="36"/>
  <c r="Q11" i="36"/>
  <c r="J11" i="76" s="1"/>
  <c r="P11" i="36"/>
  <c r="O11" i="36"/>
  <c r="N11" i="36"/>
  <c r="M11" i="36"/>
  <c r="L11" i="36"/>
  <c r="K11" i="36"/>
  <c r="J11" i="36"/>
  <c r="I11" i="36"/>
  <c r="H11" i="36"/>
  <c r="H11" i="76" s="1"/>
  <c r="G11" i="36"/>
  <c r="G11" i="76" s="1"/>
  <c r="F11" i="36"/>
  <c r="AI17" i="61"/>
  <c r="AI13" i="50" s="1"/>
  <c r="AH17" i="61"/>
  <c r="AH13" i="50" s="1"/>
  <c r="AG17" i="61"/>
  <c r="AF17" i="61"/>
  <c r="AE17" i="61"/>
  <c r="AD17" i="61"/>
  <c r="AC17" i="61"/>
  <c r="AC13" i="50" s="1"/>
  <c r="AB17" i="61"/>
  <c r="AA17" i="61"/>
  <c r="Z17" i="61"/>
  <c r="Y17" i="61"/>
  <c r="Y13" i="50" s="1"/>
  <c r="X17" i="61"/>
  <c r="W17" i="61"/>
  <c r="V17" i="61"/>
  <c r="V13" i="50" s="1"/>
  <c r="U17" i="61"/>
  <c r="T17" i="61"/>
  <c r="S17" i="61"/>
  <c r="R17" i="61"/>
  <c r="R13" i="50" s="1"/>
  <c r="Q17" i="61"/>
  <c r="P17" i="61"/>
  <c r="O17" i="61"/>
  <c r="N17" i="61"/>
  <c r="M17" i="61"/>
  <c r="M13" i="50" s="1"/>
  <c r="L17" i="61"/>
  <c r="K17" i="61"/>
  <c r="J17" i="61"/>
  <c r="J13" i="50" s="1"/>
  <c r="I17" i="61"/>
  <c r="I13" i="50" s="1"/>
  <c r="H17" i="61"/>
  <c r="G17" i="61"/>
  <c r="F17" i="61"/>
  <c r="F13" i="50" s="1"/>
  <c r="C17" i="61"/>
  <c r="B20" i="61" s="1"/>
  <c r="B13" i="50" s="1"/>
  <c r="AJ16" i="61"/>
  <c r="AJ15" i="61"/>
  <c r="AJ14" i="61"/>
  <c r="AJ13" i="61"/>
  <c r="AJ12" i="61"/>
  <c r="AJ11" i="61"/>
  <c r="AJ10" i="61"/>
  <c r="AJ9" i="61"/>
  <c r="AJ8" i="61"/>
  <c r="AJ7" i="61"/>
  <c r="AJ6" i="61"/>
  <c r="N32" i="50" l="1"/>
  <c r="G32" i="50"/>
  <c r="J32" i="50"/>
  <c r="S32" i="50"/>
  <c r="B32" i="50"/>
  <c r="F11" i="76"/>
  <c r="O18" i="61"/>
  <c r="M12" i="36"/>
  <c r="U12" i="36"/>
  <c r="F25" i="36" s="1"/>
  <c r="AC12" i="36"/>
  <c r="N25" i="36" s="1"/>
  <c r="O12" i="36"/>
  <c r="W12" i="36"/>
  <c r="H25" i="36" s="1"/>
  <c r="AE12" i="36"/>
  <c r="P25" i="36" s="1"/>
  <c r="I12" i="36"/>
  <c r="Q12" i="36"/>
  <c r="J12" i="76" s="1"/>
  <c r="Y12" i="36"/>
  <c r="J25" i="36" s="1"/>
  <c r="AG12" i="36"/>
  <c r="R25" i="36" s="1"/>
  <c r="M18" i="61"/>
  <c r="U18" i="61"/>
  <c r="F36" i="61" s="1"/>
  <c r="AC18" i="61"/>
  <c r="N36" i="61" s="1"/>
  <c r="G18" i="61"/>
  <c r="AE18" i="61"/>
  <c r="P36" i="61" s="1"/>
  <c r="I18" i="61"/>
  <c r="Q18" i="61"/>
  <c r="Y18" i="61"/>
  <c r="J36" i="61" s="1"/>
  <c r="AG18" i="61"/>
  <c r="R36" i="61" s="1"/>
  <c r="K12" i="36"/>
  <c r="S12" i="36"/>
  <c r="AA12" i="36"/>
  <c r="L25" i="36" s="1"/>
  <c r="AI12" i="36"/>
  <c r="V18" i="61"/>
  <c r="G36" i="61" s="1"/>
  <c r="V19" i="61"/>
  <c r="G37" i="61" s="1"/>
  <c r="R18" i="61"/>
  <c r="AH18" i="61"/>
  <c r="S36" i="61" s="1"/>
  <c r="Y19" i="61"/>
  <c r="J37" i="61" s="1"/>
  <c r="AG13" i="50"/>
  <c r="Z19" i="61"/>
  <c r="K37" i="61" s="1"/>
  <c r="C13" i="50"/>
  <c r="T13" i="50"/>
  <c r="Q13" i="50"/>
  <c r="L18" i="61"/>
  <c r="T18" i="61"/>
  <c r="E36" i="61" s="1"/>
  <c r="AB18" i="61"/>
  <c r="M36" i="61" s="1"/>
  <c r="U13" i="50"/>
  <c r="P13" i="50"/>
  <c r="H13" i="50"/>
  <c r="X13" i="50"/>
  <c r="AF19" i="61"/>
  <c r="Q37" i="61" s="1"/>
  <c r="W18" i="61"/>
  <c r="H36" i="61" s="1"/>
  <c r="L13" i="50"/>
  <c r="AB13" i="50"/>
  <c r="AF13" i="50"/>
  <c r="H18" i="61"/>
  <c r="P18" i="61"/>
  <c r="X18" i="61"/>
  <c r="I36" i="61" s="1"/>
  <c r="AF18" i="61"/>
  <c r="Q36" i="61" s="1"/>
  <c r="I19" i="61"/>
  <c r="N13" i="50"/>
  <c r="AD13" i="50"/>
  <c r="S18" i="61"/>
  <c r="J18" i="61"/>
  <c r="Z18" i="61"/>
  <c r="K36" i="61" s="1"/>
  <c r="M19" i="61"/>
  <c r="AC19" i="61"/>
  <c r="N37" i="61" s="1"/>
  <c r="G13" i="50"/>
  <c r="O13" i="50"/>
  <c r="W13" i="50"/>
  <c r="AE13" i="50"/>
  <c r="J19" i="61"/>
  <c r="K18" i="61"/>
  <c r="AD19" i="61"/>
  <c r="O37" i="61" s="1"/>
  <c r="AI18" i="61"/>
  <c r="AJ17" i="61"/>
  <c r="AA18" i="61"/>
  <c r="L36" i="61" s="1"/>
  <c r="N18" i="61"/>
  <c r="AD18" i="61"/>
  <c r="O36" i="61" s="1"/>
  <c r="Q19" i="61"/>
  <c r="AG19" i="61"/>
  <c r="R37" i="61" s="1"/>
  <c r="R19" i="61"/>
  <c r="AH19" i="61"/>
  <c r="S37" i="61" s="1"/>
  <c r="Z13" i="50"/>
  <c r="N19" i="61"/>
  <c r="U19" i="61"/>
  <c r="F37" i="61" s="1"/>
  <c r="K13" i="50"/>
  <c r="S13" i="50"/>
  <c r="AA13" i="50"/>
  <c r="L12" i="36"/>
  <c r="P12" i="36"/>
  <c r="T12" i="36"/>
  <c r="E25" i="36" s="1"/>
  <c r="X12" i="36"/>
  <c r="I25" i="36" s="1"/>
  <c r="AB12" i="36"/>
  <c r="M25" i="36" s="1"/>
  <c r="AF12" i="36"/>
  <c r="Q25" i="36" s="1"/>
  <c r="S13" i="36"/>
  <c r="AH13" i="36"/>
  <c r="S26" i="36" s="1"/>
  <c r="AD13" i="36"/>
  <c r="O26" i="36" s="1"/>
  <c r="Z13" i="36"/>
  <c r="K26" i="36" s="1"/>
  <c r="V13" i="36"/>
  <c r="G26" i="36" s="1"/>
  <c r="R13" i="36"/>
  <c r="N13" i="36"/>
  <c r="J13" i="36"/>
  <c r="G12" i="36"/>
  <c r="G12" i="76" s="1"/>
  <c r="AG13" i="36"/>
  <c r="R26" i="36" s="1"/>
  <c r="AC13" i="36"/>
  <c r="N26" i="36" s="1"/>
  <c r="Y13" i="36"/>
  <c r="J26" i="36" s="1"/>
  <c r="U13" i="36"/>
  <c r="F26" i="36" s="1"/>
  <c r="Q13" i="36"/>
  <c r="J13" i="76" s="1"/>
  <c r="M13" i="36"/>
  <c r="I13" i="36"/>
  <c r="AE13" i="36"/>
  <c r="P26" i="36" s="1"/>
  <c r="AA13" i="36"/>
  <c r="L26" i="36" s="1"/>
  <c r="O13" i="36"/>
  <c r="G13" i="36"/>
  <c r="G13" i="76" s="1"/>
  <c r="AF13" i="36"/>
  <c r="Q26" i="36" s="1"/>
  <c r="AB13" i="36"/>
  <c r="M26" i="36" s="1"/>
  <c r="X13" i="36"/>
  <c r="I26" i="36" s="1"/>
  <c r="T13" i="36"/>
  <c r="E26" i="36" s="1"/>
  <c r="P13" i="36"/>
  <c r="L13" i="36"/>
  <c r="H13" i="36"/>
  <c r="H13" i="76" s="1"/>
  <c r="AI13" i="36"/>
  <c r="W13" i="36"/>
  <c r="H26" i="36" s="1"/>
  <c r="K13" i="36"/>
  <c r="H12" i="36"/>
  <c r="H12" i="76" s="1"/>
  <c r="J12" i="36"/>
  <c r="N12" i="36"/>
  <c r="R12" i="36"/>
  <c r="V12" i="36"/>
  <c r="G25" i="36" s="1"/>
  <c r="Z12" i="36"/>
  <c r="K25" i="36" s="1"/>
  <c r="AD12" i="36"/>
  <c r="O25" i="36" s="1"/>
  <c r="AH12" i="36"/>
  <c r="S25" i="36" s="1"/>
  <c r="G19" i="61"/>
  <c r="K19" i="61"/>
  <c r="O19" i="61"/>
  <c r="S19" i="61"/>
  <c r="W19" i="61"/>
  <c r="H37" i="61" s="1"/>
  <c r="AA19" i="61"/>
  <c r="L37" i="61" s="1"/>
  <c r="AE19" i="61"/>
  <c r="P37" i="61" s="1"/>
  <c r="AI19" i="61"/>
  <c r="D17" i="61"/>
  <c r="H19" i="61"/>
  <c r="L19" i="61"/>
  <c r="P19" i="61"/>
  <c r="T19" i="61"/>
  <c r="E37" i="61" s="1"/>
  <c r="X19" i="61"/>
  <c r="I37" i="61" s="1"/>
  <c r="AB19" i="61"/>
  <c r="M37" i="61" s="1"/>
  <c r="AI9" i="60"/>
  <c r="AH9" i="60"/>
  <c r="AG9" i="60"/>
  <c r="AF9" i="60"/>
  <c r="AE9" i="60"/>
  <c r="AD9" i="60"/>
  <c r="AC9" i="60"/>
  <c r="AB9" i="60"/>
  <c r="AA9" i="60"/>
  <c r="Z9" i="60"/>
  <c r="Y9" i="60"/>
  <c r="X9" i="60"/>
  <c r="W9" i="60"/>
  <c r="V9" i="60"/>
  <c r="U9" i="60"/>
  <c r="T9" i="60"/>
  <c r="S9" i="60"/>
  <c r="R9" i="60"/>
  <c r="Q9" i="60"/>
  <c r="P9" i="60"/>
  <c r="O9" i="60"/>
  <c r="N9" i="60"/>
  <c r="M9" i="60"/>
  <c r="L9" i="60"/>
  <c r="K9" i="60"/>
  <c r="J9" i="60"/>
  <c r="I9" i="60"/>
  <c r="H9" i="60"/>
  <c r="G9" i="60"/>
  <c r="F9" i="60"/>
  <c r="C9" i="60"/>
  <c r="AJ8" i="60"/>
  <c r="AJ7" i="60"/>
  <c r="AJ6" i="60"/>
  <c r="F35" i="50" l="1"/>
  <c r="N35" i="50"/>
  <c r="R35" i="50"/>
  <c r="J35" i="50"/>
  <c r="K32" i="50"/>
  <c r="L32" i="50"/>
  <c r="I32" i="50"/>
  <c r="E32" i="50"/>
  <c r="P32" i="50"/>
  <c r="H32" i="50"/>
  <c r="O32" i="50"/>
  <c r="Q32" i="50"/>
  <c r="F32" i="50"/>
  <c r="R32" i="50"/>
  <c r="M32" i="50"/>
  <c r="C32" i="50"/>
  <c r="D32" i="50"/>
  <c r="I11" i="60"/>
  <c r="Q11" i="60"/>
  <c r="M11" i="60"/>
  <c r="M10" i="60"/>
  <c r="U10" i="60"/>
  <c r="AC10" i="60"/>
  <c r="J10" i="60"/>
  <c r="T10" i="60"/>
  <c r="N10" i="60"/>
  <c r="AF11" i="60"/>
  <c r="O10" i="60"/>
  <c r="W10" i="60"/>
  <c r="AE10" i="60"/>
  <c r="R10" i="60"/>
  <c r="U11" i="60"/>
  <c r="AB10" i="60"/>
  <c r="P10" i="60"/>
  <c r="AF10" i="60"/>
  <c r="V10" i="60"/>
  <c r="Y11" i="60"/>
  <c r="L10" i="60"/>
  <c r="H10" i="60"/>
  <c r="X10" i="60"/>
  <c r="I10" i="60"/>
  <c r="Q10" i="60"/>
  <c r="Y10" i="60"/>
  <c r="AG10" i="60"/>
  <c r="Z10" i="60"/>
  <c r="AC11" i="60"/>
  <c r="AG11" i="60"/>
  <c r="AJ9" i="60"/>
  <c r="AD10" i="60"/>
  <c r="K10" i="60"/>
  <c r="S10" i="60"/>
  <c r="AA10" i="60"/>
  <c r="AI10" i="60"/>
  <c r="AH10" i="60"/>
  <c r="D9" i="60"/>
  <c r="G10" i="60"/>
  <c r="J11" i="60"/>
  <c r="N11" i="60"/>
  <c r="R11" i="60"/>
  <c r="V11" i="60"/>
  <c r="Z11" i="60"/>
  <c r="AD11" i="60"/>
  <c r="AH11" i="60"/>
  <c r="G11" i="60"/>
  <c r="K11" i="60"/>
  <c r="O11" i="60"/>
  <c r="S11" i="60"/>
  <c r="W11" i="60"/>
  <c r="AA11" i="60"/>
  <c r="AE11" i="60"/>
  <c r="AI11" i="60"/>
  <c r="H11" i="60"/>
  <c r="L11" i="60"/>
  <c r="P11" i="60"/>
  <c r="T11" i="60"/>
  <c r="X11" i="60"/>
  <c r="AB11" i="60"/>
  <c r="Q35" i="50" l="1"/>
  <c r="H35" i="50"/>
  <c r="P35" i="50"/>
  <c r="O35" i="50"/>
  <c r="E35" i="50"/>
  <c r="D35" i="50"/>
  <c r="C35" i="50"/>
  <c r="I35" i="50"/>
  <c r="G35" i="50"/>
  <c r="S35" i="50"/>
  <c r="B35" i="50"/>
  <c r="L35" i="50"/>
  <c r="K35" i="50"/>
  <c r="M35" i="50"/>
  <c r="AI8" i="59"/>
  <c r="AI14" i="50" s="1"/>
  <c r="AH8" i="59"/>
  <c r="AG8" i="59"/>
  <c r="AG14" i="50" s="1"/>
  <c r="AF8" i="59"/>
  <c r="AE8" i="59"/>
  <c r="AD8" i="59"/>
  <c r="AC8" i="59"/>
  <c r="AC14" i="50" s="1"/>
  <c r="AB8" i="59"/>
  <c r="AA8" i="59"/>
  <c r="Z8" i="59"/>
  <c r="Y8" i="59"/>
  <c r="Y14" i="50" s="1"/>
  <c r="X8" i="59"/>
  <c r="W8" i="59"/>
  <c r="V8" i="59"/>
  <c r="U8" i="59"/>
  <c r="U14" i="50" s="1"/>
  <c r="T8" i="59"/>
  <c r="S8" i="59"/>
  <c r="R8" i="59"/>
  <c r="Q8" i="59"/>
  <c r="Q14" i="50" s="1"/>
  <c r="P8" i="59"/>
  <c r="O8" i="59"/>
  <c r="N8" i="59"/>
  <c r="M8" i="59"/>
  <c r="M14" i="50" s="1"/>
  <c r="L8" i="59"/>
  <c r="K8" i="59"/>
  <c r="J8" i="59"/>
  <c r="I8" i="59"/>
  <c r="I14" i="50" s="1"/>
  <c r="H8" i="59"/>
  <c r="G8" i="59"/>
  <c r="F8" i="59"/>
  <c r="C8" i="59"/>
  <c r="AJ7" i="59"/>
  <c r="AJ6" i="59"/>
  <c r="J33" i="50" l="1"/>
  <c r="R33" i="50"/>
  <c r="F33" i="50"/>
  <c r="N33" i="50"/>
  <c r="AJ8" i="59"/>
  <c r="AH9" i="59"/>
  <c r="J9" i="59"/>
  <c r="AC10" i="59"/>
  <c r="I10" i="59"/>
  <c r="B11" i="59"/>
  <c r="B14" i="50" s="1"/>
  <c r="C14" i="50"/>
  <c r="T9" i="59"/>
  <c r="S14" i="50"/>
  <c r="Q10" i="59"/>
  <c r="M9" i="59"/>
  <c r="L14" i="50"/>
  <c r="M10" i="59"/>
  <c r="W9" i="59"/>
  <c r="V14" i="50"/>
  <c r="AE9" i="59"/>
  <c r="AD14" i="50"/>
  <c r="N9" i="59"/>
  <c r="H9" i="59"/>
  <c r="G14" i="50"/>
  <c r="P9" i="59"/>
  <c r="O14" i="50"/>
  <c r="X9" i="59"/>
  <c r="W14" i="50"/>
  <c r="AF9" i="59"/>
  <c r="AE14" i="50"/>
  <c r="R9" i="59"/>
  <c r="U10" i="59"/>
  <c r="I9" i="59"/>
  <c r="H14" i="50"/>
  <c r="Y10" i="59"/>
  <c r="L9" i="59"/>
  <c r="K14" i="50"/>
  <c r="AB9" i="59"/>
  <c r="AA14" i="50"/>
  <c r="U9" i="59"/>
  <c r="T14" i="50"/>
  <c r="O9" i="59"/>
  <c r="N14" i="50"/>
  <c r="Q9" i="59"/>
  <c r="P14" i="50"/>
  <c r="AG9" i="59"/>
  <c r="AF14" i="50"/>
  <c r="V9" i="59"/>
  <c r="Z9" i="59"/>
  <c r="AC9" i="59"/>
  <c r="AB14" i="50"/>
  <c r="AF10" i="59"/>
  <c r="F14" i="50"/>
  <c r="Y9" i="59"/>
  <c r="X14" i="50"/>
  <c r="K9" i="59"/>
  <c r="J14" i="50"/>
  <c r="S9" i="59"/>
  <c r="R14" i="50"/>
  <c r="AA9" i="59"/>
  <c r="Z14" i="50"/>
  <c r="AI9" i="59"/>
  <c r="AH14" i="50"/>
  <c r="AD9" i="59"/>
  <c r="AG10" i="59"/>
  <c r="D8" i="59"/>
  <c r="G9" i="59"/>
  <c r="J10" i="59"/>
  <c r="N10" i="59"/>
  <c r="R10" i="59"/>
  <c r="V10" i="59"/>
  <c r="Z10" i="59"/>
  <c r="AD10" i="59"/>
  <c r="AH10" i="59"/>
  <c r="G10" i="59"/>
  <c r="K10" i="59"/>
  <c r="O10" i="59"/>
  <c r="S10" i="59"/>
  <c r="W10" i="59"/>
  <c r="AA10" i="59"/>
  <c r="AE10" i="59"/>
  <c r="AI10" i="59"/>
  <c r="H10" i="59"/>
  <c r="L10" i="59"/>
  <c r="P10" i="59"/>
  <c r="T10" i="59"/>
  <c r="X10" i="59"/>
  <c r="AB10" i="59"/>
  <c r="C14" i="71" l="1"/>
  <c r="D14" i="50"/>
  <c r="C14" i="10"/>
  <c r="C14" i="84" s="1"/>
  <c r="B14" i="71"/>
  <c r="B14" i="10"/>
  <c r="B14" i="84" s="1"/>
  <c r="B33" i="50"/>
  <c r="M33" i="50"/>
  <c r="G33" i="50"/>
  <c r="E33" i="50"/>
  <c r="S33" i="50"/>
  <c r="I33" i="50"/>
  <c r="Q33" i="50"/>
  <c r="L33" i="50"/>
  <c r="C33" i="50"/>
  <c r="P33" i="50"/>
  <c r="H33" i="50"/>
  <c r="D33" i="50"/>
  <c r="K33" i="50"/>
  <c r="O33" i="50"/>
  <c r="AI19" i="58"/>
  <c r="AI15" i="50" s="1"/>
  <c r="AH19" i="58"/>
  <c r="AG19" i="58"/>
  <c r="AG15" i="50" s="1"/>
  <c r="AF19" i="58"/>
  <c r="AE19" i="58"/>
  <c r="AD19" i="58"/>
  <c r="AC19" i="58"/>
  <c r="AC15" i="50" s="1"/>
  <c r="AB19" i="58"/>
  <c r="AA19" i="58"/>
  <c r="Z19" i="58"/>
  <c r="Y19" i="58"/>
  <c r="Y15" i="50" s="1"/>
  <c r="X19" i="58"/>
  <c r="W19" i="58"/>
  <c r="V19" i="58"/>
  <c r="U19" i="58"/>
  <c r="U15" i="50" s="1"/>
  <c r="T19" i="58"/>
  <c r="S19" i="58"/>
  <c r="R19" i="58"/>
  <c r="Q19" i="58"/>
  <c r="Q15" i="50" s="1"/>
  <c r="P19" i="58"/>
  <c r="O19" i="58"/>
  <c r="N19" i="58"/>
  <c r="M19" i="58"/>
  <c r="M15" i="50" s="1"/>
  <c r="L19" i="58"/>
  <c r="K19" i="58"/>
  <c r="J19" i="58"/>
  <c r="I19" i="58"/>
  <c r="I15" i="50" s="1"/>
  <c r="H19" i="58"/>
  <c r="G19" i="58"/>
  <c r="F19" i="58"/>
  <c r="C19" i="58"/>
  <c r="AJ18" i="58"/>
  <c r="AJ17" i="58"/>
  <c r="AJ16" i="58"/>
  <c r="AJ15" i="58"/>
  <c r="AJ14" i="58"/>
  <c r="AJ13" i="58"/>
  <c r="AJ12" i="58"/>
  <c r="AJ11" i="58"/>
  <c r="AJ10" i="58"/>
  <c r="AJ9" i="58"/>
  <c r="AJ8" i="58"/>
  <c r="AJ7" i="58"/>
  <c r="AJ6" i="58"/>
  <c r="AI17" i="57"/>
  <c r="AI10" i="50" s="1"/>
  <c r="AH17" i="57"/>
  <c r="S35" i="57" s="1"/>
  <c r="AG17" i="57"/>
  <c r="AF17" i="57"/>
  <c r="Q35" i="57" s="1"/>
  <c r="AE17" i="57"/>
  <c r="P35" i="57" s="1"/>
  <c r="AD17" i="57"/>
  <c r="AC17" i="57"/>
  <c r="N35" i="57" s="1"/>
  <c r="AB17" i="57"/>
  <c r="AA17" i="57"/>
  <c r="L35" i="57" s="1"/>
  <c r="Z17" i="57"/>
  <c r="K35" i="57" s="1"/>
  <c r="Y17" i="57"/>
  <c r="X17" i="57"/>
  <c r="I35" i="57" s="1"/>
  <c r="W17" i="57"/>
  <c r="H35" i="57" s="1"/>
  <c r="V17" i="57"/>
  <c r="U17" i="57"/>
  <c r="F35" i="57" s="1"/>
  <c r="T17" i="57"/>
  <c r="S17" i="57"/>
  <c r="R17" i="57"/>
  <c r="Q17" i="57"/>
  <c r="Q10" i="50" s="1"/>
  <c r="P17" i="57"/>
  <c r="O17" i="57"/>
  <c r="N17" i="57"/>
  <c r="N10" i="50" s="1"/>
  <c r="M17" i="57"/>
  <c r="L17" i="57"/>
  <c r="L10" i="50" s="1"/>
  <c r="K17" i="57"/>
  <c r="J17" i="57"/>
  <c r="I17" i="57"/>
  <c r="H17" i="57"/>
  <c r="G17" i="57"/>
  <c r="F17" i="57"/>
  <c r="C17" i="57"/>
  <c r="AJ16" i="57"/>
  <c r="AJ15" i="57"/>
  <c r="AJ14" i="57"/>
  <c r="AJ13" i="57"/>
  <c r="AJ12" i="57"/>
  <c r="AJ11" i="57"/>
  <c r="AJ10" i="57"/>
  <c r="AJ9" i="57"/>
  <c r="AJ8" i="57"/>
  <c r="AJ7" i="57"/>
  <c r="AJ6" i="57"/>
  <c r="D14" i="71" l="1"/>
  <c r="D14" i="10"/>
  <c r="D14" i="84" s="1"/>
  <c r="R34" i="50"/>
  <c r="J34" i="50"/>
  <c r="F34" i="50"/>
  <c r="N34" i="50"/>
  <c r="AB10" i="50"/>
  <c r="M29" i="50" s="1"/>
  <c r="M35" i="57"/>
  <c r="B20" i="57"/>
  <c r="C35" i="57"/>
  <c r="V10" i="50"/>
  <c r="G29" i="50" s="1"/>
  <c r="G35" i="57"/>
  <c r="AD10" i="50"/>
  <c r="O29" i="50" s="1"/>
  <c r="O35" i="57"/>
  <c r="T10" i="50"/>
  <c r="E29" i="50" s="1"/>
  <c r="E35" i="57"/>
  <c r="Y10" i="50"/>
  <c r="J29" i="50" s="1"/>
  <c r="J35" i="57"/>
  <c r="AG10" i="50"/>
  <c r="R29" i="50" s="1"/>
  <c r="R35" i="57"/>
  <c r="F10" i="50"/>
  <c r="I18" i="57"/>
  <c r="Q18" i="57"/>
  <c r="Y18" i="57"/>
  <c r="J36" i="57" s="1"/>
  <c r="AG18" i="57"/>
  <c r="R36" i="57" s="1"/>
  <c r="J18" i="57"/>
  <c r="I21" i="58"/>
  <c r="I19" i="57"/>
  <c r="N18" i="57"/>
  <c r="V18" i="57"/>
  <c r="G36" i="57" s="1"/>
  <c r="AD18" i="57"/>
  <c r="O36" i="57" s="1"/>
  <c r="L18" i="57"/>
  <c r="T18" i="57"/>
  <c r="E36" i="57" s="1"/>
  <c r="AB18" i="57"/>
  <c r="M36" i="57" s="1"/>
  <c r="Q19" i="57"/>
  <c r="M21" i="58"/>
  <c r="AF19" i="57"/>
  <c r="Q37" i="57" s="1"/>
  <c r="Y19" i="57"/>
  <c r="J37" i="57" s="1"/>
  <c r="Q21" i="58"/>
  <c r="H18" i="57"/>
  <c r="P18" i="57"/>
  <c r="X18" i="57"/>
  <c r="I36" i="57" s="1"/>
  <c r="AF18" i="57"/>
  <c r="Q36" i="57" s="1"/>
  <c r="T20" i="58"/>
  <c r="S15" i="50"/>
  <c r="AB20" i="58"/>
  <c r="AA15" i="50"/>
  <c r="C10" i="50"/>
  <c r="O18" i="57"/>
  <c r="W18" i="57"/>
  <c r="H36" i="57" s="1"/>
  <c r="AE18" i="57"/>
  <c r="P36" i="57" s="1"/>
  <c r="R18" i="57"/>
  <c r="U19" i="57"/>
  <c r="F37" i="57" s="1"/>
  <c r="M20" i="58"/>
  <c r="L15" i="50"/>
  <c r="U20" i="58"/>
  <c r="T15" i="50"/>
  <c r="AC20" i="58"/>
  <c r="AB15" i="50"/>
  <c r="J20" i="58"/>
  <c r="M10" i="50"/>
  <c r="U10" i="50"/>
  <c r="F29" i="50" s="1"/>
  <c r="AC10" i="50"/>
  <c r="N29" i="50" s="1"/>
  <c r="L20" i="58"/>
  <c r="K15" i="50"/>
  <c r="Z18" i="57"/>
  <c r="K36" i="57" s="1"/>
  <c r="AC19" i="57"/>
  <c r="N37" i="57" s="1"/>
  <c r="AF21" i="58"/>
  <c r="F15" i="50"/>
  <c r="O20" i="58"/>
  <c r="N15" i="50"/>
  <c r="W20" i="58"/>
  <c r="V15" i="50"/>
  <c r="AE20" i="58"/>
  <c r="AD15" i="50"/>
  <c r="R20" i="58"/>
  <c r="U21" i="58"/>
  <c r="G10" i="50"/>
  <c r="O10" i="50"/>
  <c r="W10" i="50"/>
  <c r="H29" i="50" s="1"/>
  <c r="AE10" i="50"/>
  <c r="P29" i="50" s="1"/>
  <c r="AJ17" i="57"/>
  <c r="AG19" i="57"/>
  <c r="R37" i="57" s="1"/>
  <c r="H20" i="58"/>
  <c r="G15" i="50"/>
  <c r="P20" i="58"/>
  <c r="O15" i="50"/>
  <c r="X20" i="58"/>
  <c r="W15" i="50"/>
  <c r="AF20" i="58"/>
  <c r="AE15" i="50"/>
  <c r="V20" i="58"/>
  <c r="Y21" i="58"/>
  <c r="H10" i="50"/>
  <c r="P10" i="50"/>
  <c r="X10" i="50"/>
  <c r="I29" i="50" s="1"/>
  <c r="AF10" i="50"/>
  <c r="Q29" i="50" s="1"/>
  <c r="K18" i="57"/>
  <c r="S18" i="57"/>
  <c r="AA18" i="57"/>
  <c r="L36" i="57" s="1"/>
  <c r="AI18" i="57"/>
  <c r="AH18" i="57"/>
  <c r="S36" i="57" s="1"/>
  <c r="I20" i="58"/>
  <c r="H15" i="50"/>
  <c r="Q20" i="58"/>
  <c r="P15" i="50"/>
  <c r="Y20" i="58"/>
  <c r="X15" i="50"/>
  <c r="AG20" i="58"/>
  <c r="AF15" i="50"/>
  <c r="Z20" i="58"/>
  <c r="AC21" i="58"/>
  <c r="I10" i="50"/>
  <c r="AJ19" i="58"/>
  <c r="AD20" i="58"/>
  <c r="AG21" i="58"/>
  <c r="J10" i="50"/>
  <c r="R10" i="50"/>
  <c r="Z10" i="50"/>
  <c r="K29" i="50" s="1"/>
  <c r="AH10" i="50"/>
  <c r="S29" i="50" s="1"/>
  <c r="B22" i="58"/>
  <c r="B15" i="50" s="1"/>
  <c r="C15" i="50"/>
  <c r="N20" i="58"/>
  <c r="M18" i="57"/>
  <c r="U18" i="57"/>
  <c r="F36" i="57" s="1"/>
  <c r="AC18" i="57"/>
  <c r="N36" i="57" s="1"/>
  <c r="M19" i="57"/>
  <c r="K20" i="58"/>
  <c r="J15" i="50"/>
  <c r="S20" i="58"/>
  <c r="R15" i="50"/>
  <c r="AA20" i="58"/>
  <c r="Z15" i="50"/>
  <c r="AI20" i="58"/>
  <c r="AH15" i="50"/>
  <c r="AH20" i="58"/>
  <c r="K10" i="50"/>
  <c r="S10" i="50"/>
  <c r="AA10" i="50"/>
  <c r="L29" i="50" s="1"/>
  <c r="D19" i="58"/>
  <c r="G20" i="58"/>
  <c r="J21" i="58"/>
  <c r="N21" i="58"/>
  <c r="R21" i="58"/>
  <c r="V21" i="58"/>
  <c r="Z21" i="58"/>
  <c r="AD21" i="58"/>
  <c r="AH21" i="58"/>
  <c r="G21" i="58"/>
  <c r="K21" i="58"/>
  <c r="O21" i="58"/>
  <c r="S21" i="58"/>
  <c r="W21" i="58"/>
  <c r="AA21" i="58"/>
  <c r="AE21" i="58"/>
  <c r="AI21" i="58"/>
  <c r="H21" i="58"/>
  <c r="L21" i="58"/>
  <c r="P21" i="58"/>
  <c r="T21" i="58"/>
  <c r="X21" i="58"/>
  <c r="AB21" i="58"/>
  <c r="D17" i="57"/>
  <c r="G18" i="57"/>
  <c r="J19" i="57"/>
  <c r="N19" i="57"/>
  <c r="R19" i="57"/>
  <c r="V19" i="57"/>
  <c r="G37" i="57" s="1"/>
  <c r="Z19" i="57"/>
  <c r="K37" i="57" s="1"/>
  <c r="AD19" i="57"/>
  <c r="O37" i="57" s="1"/>
  <c r="AH19" i="57"/>
  <c r="S37" i="57" s="1"/>
  <c r="G19" i="57"/>
  <c r="K19" i="57"/>
  <c r="O19" i="57"/>
  <c r="S19" i="57"/>
  <c r="W19" i="57"/>
  <c r="H37" i="57" s="1"/>
  <c r="AA19" i="57"/>
  <c r="L37" i="57" s="1"/>
  <c r="AE19" i="57"/>
  <c r="P37" i="57" s="1"/>
  <c r="AI19" i="57"/>
  <c r="H19" i="57"/>
  <c r="L19" i="57"/>
  <c r="P19" i="57"/>
  <c r="T19" i="57"/>
  <c r="E37" i="57" s="1"/>
  <c r="X19" i="57"/>
  <c r="I37" i="57" s="1"/>
  <c r="AB19" i="57"/>
  <c r="M37" i="57" s="1"/>
  <c r="AJ10" i="50" l="1"/>
  <c r="C29" i="50"/>
  <c r="P34" i="50"/>
  <c r="O34" i="50"/>
  <c r="M34" i="50"/>
  <c r="E34" i="50"/>
  <c r="G34" i="50"/>
  <c r="L34" i="50"/>
  <c r="S34" i="50"/>
  <c r="Q34" i="50"/>
  <c r="K34" i="50"/>
  <c r="H34" i="50"/>
  <c r="I34" i="50"/>
  <c r="B10" i="50"/>
  <c r="B38" i="57"/>
  <c r="D29" i="50"/>
  <c r="D35" i="57"/>
  <c r="C34" i="50"/>
  <c r="B34" i="50"/>
  <c r="D34" i="50"/>
  <c r="AI5" i="50"/>
  <c r="AE5" i="50"/>
  <c r="P27" i="50" s="1"/>
  <c r="AD5" i="50"/>
  <c r="O27" i="50" s="1"/>
  <c r="Z5" i="50"/>
  <c r="Y5" i="50"/>
  <c r="V5" i="50"/>
  <c r="G27" i="50" s="1"/>
  <c r="U5" i="50"/>
  <c r="O5" i="50"/>
  <c r="J5" i="50"/>
  <c r="I5" i="50"/>
  <c r="G5" i="50"/>
  <c r="F5" i="50"/>
  <c r="B45" i="53"/>
  <c r="B5" i="50" s="1"/>
  <c r="B27" i="50" s="1"/>
  <c r="F27" i="50" l="1"/>
  <c r="J27" i="50"/>
  <c r="Z19" i="50"/>
  <c r="K27" i="50"/>
  <c r="AI19" i="50"/>
  <c r="AD19" i="50"/>
  <c r="O37" i="50" s="1"/>
  <c r="B29" i="50"/>
  <c r="D36" i="50"/>
  <c r="F36" i="50"/>
  <c r="N36" i="50"/>
  <c r="G36" i="50"/>
  <c r="O36" i="50"/>
  <c r="H36" i="50"/>
  <c r="P36" i="50"/>
  <c r="I36" i="50"/>
  <c r="Q36" i="50"/>
  <c r="J36" i="50"/>
  <c r="R36" i="50"/>
  <c r="K36" i="50"/>
  <c r="S36" i="50"/>
  <c r="L36" i="50"/>
  <c r="C36" i="50"/>
  <c r="E36" i="50"/>
  <c r="M36" i="50"/>
  <c r="AE19" i="50"/>
  <c r="P37" i="50" s="1"/>
  <c r="B36" i="50"/>
  <c r="W5" i="50"/>
  <c r="M5" i="50"/>
  <c r="AC5" i="50"/>
  <c r="N5" i="50"/>
  <c r="H5" i="50"/>
  <c r="P5" i="50"/>
  <c r="X5" i="50"/>
  <c r="AF5" i="50"/>
  <c r="Q5" i="50"/>
  <c r="AG5" i="50"/>
  <c r="R5" i="50"/>
  <c r="AH5" i="50"/>
  <c r="K5" i="50"/>
  <c r="S5" i="50"/>
  <c r="AA5" i="50"/>
  <c r="C5" i="50"/>
  <c r="L5" i="50"/>
  <c r="T5" i="50"/>
  <c r="AB5" i="50"/>
  <c r="K37" i="50" l="1"/>
  <c r="Z19" i="10"/>
  <c r="AC19" i="50"/>
  <c r="N37" i="50" s="1"/>
  <c r="N27" i="50"/>
  <c r="E27" i="50"/>
  <c r="Z27" i="10"/>
  <c r="Z40" i="10" s="1"/>
  <c r="AG19" i="50"/>
  <c r="R37" i="50" s="1"/>
  <c r="R27" i="50"/>
  <c r="C27" i="50"/>
  <c r="H27" i="50"/>
  <c r="I27" i="50"/>
  <c r="AB19" i="50"/>
  <c r="M27" i="50"/>
  <c r="AF19" i="50"/>
  <c r="Q37" i="50" s="1"/>
  <c r="Q27" i="50"/>
  <c r="AA19" i="50"/>
  <c r="L27" i="50"/>
  <c r="D27" i="50"/>
  <c r="AH19" i="50"/>
  <c r="S37" i="50" s="1"/>
  <c r="S27" i="50"/>
  <c r="AE27" i="10"/>
  <c r="AE40" i="10" s="1"/>
  <c r="Z20" i="50"/>
  <c r="K38" i="50" s="1"/>
  <c r="AI20" i="50"/>
  <c r="AD27" i="10"/>
  <c r="AD40" i="10" s="1"/>
  <c r="AD20" i="50"/>
  <c r="O38" i="50" s="1"/>
  <c r="AE20" i="50"/>
  <c r="P38" i="50" s="1"/>
  <c r="B19" i="50"/>
  <c r="AJ5" i="50"/>
  <c r="F20" i="22"/>
  <c r="F34" i="22" s="1"/>
  <c r="F35" i="22" s="1"/>
  <c r="E20" i="22"/>
  <c r="E34" i="22" s="1"/>
  <c r="E35" i="22" s="1"/>
  <c r="D20" i="22"/>
  <c r="B6" i="22"/>
  <c r="K26" i="22" s="1"/>
  <c r="L37" i="50" l="1"/>
  <c r="AA19" i="10"/>
  <c r="M37" i="50"/>
  <c r="AB19" i="10"/>
  <c r="AB27" i="10" s="1"/>
  <c r="AB40" i="10" s="1"/>
  <c r="B19" i="71"/>
  <c r="B19" i="10"/>
  <c r="B19" i="84" s="1"/>
  <c r="AG27" i="10"/>
  <c r="AG40" i="10" s="1"/>
  <c r="AH27" i="10"/>
  <c r="B37" i="50"/>
  <c r="M32" i="10"/>
  <c r="B8" i="39"/>
  <c r="AE28" i="10"/>
  <c r="AA27" i="10"/>
  <c r="AF27" i="10"/>
  <c r="AA20" i="50"/>
  <c r="L38" i="50" s="1"/>
  <c r="AC27" i="10"/>
  <c r="AG20" i="50"/>
  <c r="R38" i="50" s="1"/>
  <c r="AH20" i="50"/>
  <c r="AF20" i="50"/>
  <c r="Q38" i="50" s="1"/>
  <c r="AB20" i="50"/>
  <c r="M38" i="50" s="1"/>
  <c r="AC20" i="50"/>
  <c r="N38" i="50" s="1"/>
  <c r="L5" i="71"/>
  <c r="G12" i="22"/>
  <c r="H12" i="22"/>
  <c r="D12" i="22"/>
  <c r="D26" i="22"/>
  <c r="K12" i="22"/>
  <c r="I26" i="22"/>
  <c r="I12" i="22"/>
  <c r="L26" i="22"/>
  <c r="H26" i="22"/>
  <c r="L12" i="22"/>
  <c r="D13" i="22"/>
  <c r="F13" i="22"/>
  <c r="M26" i="22"/>
  <c r="N26" i="22"/>
  <c r="O12" i="22"/>
  <c r="E26" i="22"/>
  <c r="C12" i="22"/>
  <c r="C13" i="22"/>
  <c r="F26" i="22"/>
  <c r="J12" i="22"/>
  <c r="E13" i="22"/>
  <c r="G26" i="22"/>
  <c r="O26" i="22"/>
  <c r="Q32" i="10" s="1"/>
  <c r="E12" i="22"/>
  <c r="M12" i="22"/>
  <c r="B26" i="22"/>
  <c r="J26" i="22"/>
  <c r="F12" i="22"/>
  <c r="N12" i="22"/>
  <c r="C26" i="22"/>
  <c r="AJ12" i="50"/>
  <c r="AJ5" i="36"/>
  <c r="L5" i="76" s="1"/>
  <c r="AJ21" i="10"/>
  <c r="L21" i="84" s="1"/>
  <c r="AJ15" i="50"/>
  <c r="AJ13" i="50"/>
  <c r="B6" i="48"/>
  <c r="AJ18" i="50"/>
  <c r="AJ10" i="36"/>
  <c r="L10" i="76" s="1"/>
  <c r="AJ8" i="36"/>
  <c r="L8" i="76" s="1"/>
  <c r="C11" i="36"/>
  <c r="AJ18" i="10"/>
  <c r="L18" i="84" s="1"/>
  <c r="AD28" i="10" l="1"/>
  <c r="AC40" i="10"/>
  <c r="AA40" i="10"/>
  <c r="AF40" i="10"/>
  <c r="AH40" i="10"/>
  <c r="C11" i="76"/>
  <c r="B14" i="36"/>
  <c r="B14" i="76" s="1"/>
  <c r="K27" i="22"/>
  <c r="L32" i="10"/>
  <c r="M33" i="10" s="1"/>
  <c r="E33" i="10"/>
  <c r="C27" i="22"/>
  <c r="I27" i="22"/>
  <c r="J32" i="10"/>
  <c r="N32" i="10"/>
  <c r="M27" i="22"/>
  <c r="E32" i="10"/>
  <c r="E40" i="10" s="1"/>
  <c r="D27" i="22"/>
  <c r="I32" i="10"/>
  <c r="H27" i="22"/>
  <c r="P32" i="10"/>
  <c r="Q33" i="10" s="1"/>
  <c r="O27" i="22"/>
  <c r="J27" i="22"/>
  <c r="K32" i="10"/>
  <c r="D35" i="22"/>
  <c r="B7" i="48" s="1"/>
  <c r="C7" i="48"/>
  <c r="H32" i="10"/>
  <c r="I33" i="10" s="1"/>
  <c r="G27" i="22"/>
  <c r="L27" i="22"/>
  <c r="G32" i="10"/>
  <c r="F27" i="22"/>
  <c r="O32" i="10"/>
  <c r="N27" i="22"/>
  <c r="F32" i="10"/>
  <c r="E27" i="22"/>
  <c r="AA28" i="10"/>
  <c r="AI21" i="50"/>
  <c r="S38" i="50"/>
  <c r="AC28" i="10"/>
  <c r="AB28" i="10"/>
  <c r="AG21" i="50"/>
  <c r="R39" i="50" s="1"/>
  <c r="AF28" i="10"/>
  <c r="AH28" i="10"/>
  <c r="AH21" i="50"/>
  <c r="S39" i="50" s="1"/>
  <c r="AG28" i="10"/>
  <c r="I19" i="22"/>
  <c r="I33" i="22" s="1"/>
  <c r="D19" i="22"/>
  <c r="D33" i="22" s="1"/>
  <c r="E19" i="22"/>
  <c r="E33" i="22" s="1"/>
  <c r="H19" i="22"/>
  <c r="H33" i="22" s="1"/>
  <c r="L19" i="22"/>
  <c r="L33" i="22" s="1"/>
  <c r="M19" i="22"/>
  <c r="M33" i="22" s="1"/>
  <c r="N19" i="22"/>
  <c r="N33" i="22" s="1"/>
  <c r="J19" i="22"/>
  <c r="J33" i="22" s="1"/>
  <c r="F19" i="22"/>
  <c r="F33" i="22" s="1"/>
  <c r="G19" i="22"/>
  <c r="G33" i="22" s="1"/>
  <c r="N28" i="22"/>
  <c r="P34" i="10" s="1"/>
  <c r="F28" i="22"/>
  <c r="H34" i="10" s="1"/>
  <c r="C20" i="22"/>
  <c r="H28" i="22"/>
  <c r="J34" i="10" s="1"/>
  <c r="O28" i="22"/>
  <c r="Q34" i="10" s="1"/>
  <c r="G28" i="22"/>
  <c r="I34" i="10" s="1"/>
  <c r="M28" i="22"/>
  <c r="O34" i="10" s="1"/>
  <c r="E28" i="22"/>
  <c r="G34" i="10" s="1"/>
  <c r="L28" i="22"/>
  <c r="N34" i="10" s="1"/>
  <c r="D28" i="22"/>
  <c r="K28" i="22"/>
  <c r="M34" i="10" s="1"/>
  <c r="C28" i="22"/>
  <c r="E34" i="10" s="1"/>
  <c r="J28" i="22"/>
  <c r="L34" i="10" s="1"/>
  <c r="I28" i="22"/>
  <c r="K34" i="10" s="1"/>
  <c r="C19" i="22"/>
  <c r="C33" i="22" s="1"/>
  <c r="O19" i="22"/>
  <c r="O33" i="22" s="1"/>
  <c r="K19" i="22"/>
  <c r="K33" i="22" s="1"/>
  <c r="AJ14" i="50"/>
  <c r="AJ5" i="10"/>
  <c r="L5" i="84" s="1"/>
  <c r="AJ26" i="10"/>
  <c r="L26" i="84" s="1"/>
  <c r="AF21" i="50"/>
  <c r="Q39" i="50" s="1"/>
  <c r="AJ20" i="10"/>
  <c r="L20" i="84" s="1"/>
  <c r="H33" i="10" l="1"/>
  <c r="P33" i="10"/>
  <c r="L33" i="10"/>
  <c r="F33" i="10"/>
  <c r="O33" i="10"/>
  <c r="K33" i="10"/>
  <c r="N33" i="10"/>
  <c r="J33" i="10"/>
  <c r="G33" i="10"/>
  <c r="F34" i="10"/>
  <c r="B5" i="39"/>
  <c r="AB21" i="50"/>
  <c r="M39" i="50" s="1"/>
  <c r="C34" i="22"/>
  <c r="C35" i="22" s="1"/>
  <c r="AC21" i="50"/>
  <c r="N39" i="50" s="1"/>
  <c r="AA21" i="50"/>
  <c r="L39" i="50" s="1"/>
  <c r="AE21" i="50"/>
  <c r="P39" i="50" s="1"/>
  <c r="AD21" i="50"/>
  <c r="O39" i="50" s="1"/>
  <c r="AI27" i="10"/>
  <c r="AI40" i="10" s="1"/>
  <c r="AI28" i="10" l="1"/>
  <c r="AJ23" i="10"/>
  <c r="L23" i="84" s="1"/>
  <c r="AJ6" i="36"/>
  <c r="L6" i="76" s="1"/>
  <c r="AJ11" i="36" l="1"/>
  <c r="L11" i="76" s="1"/>
  <c r="B8" i="48"/>
  <c r="C6" i="48"/>
  <c r="C8" i="48" l="1"/>
  <c r="Z118" i="86" l="1"/>
  <c r="AD118" i="86"/>
  <c r="AE119" i="86" s="1"/>
  <c r="AC118" i="86"/>
  <c r="AB118" i="86"/>
  <c r="AA118" i="86"/>
  <c r="AC119" i="86" l="1"/>
  <c r="AJ108" i="86"/>
  <c r="AJ107" i="86"/>
  <c r="AJ106" i="86"/>
  <c r="AB119" i="86"/>
  <c r="AD119" i="86"/>
  <c r="AA119" i="86"/>
  <c r="AJ116" i="86" l="1"/>
  <c r="AJ113" i="86"/>
  <c r="AJ115" i="86"/>
  <c r="AJ109" i="86" l="1"/>
  <c r="AJ112" i="86" l="1"/>
  <c r="AJ111" i="86"/>
  <c r="AJ110" i="86" l="1"/>
  <c r="AJ104" i="86" l="1"/>
  <c r="AJ10" i="86" l="1"/>
  <c r="AJ45" i="86"/>
  <c r="AJ43" i="86"/>
  <c r="AJ9" i="86"/>
  <c r="AJ40" i="86"/>
  <c r="AJ42" i="86"/>
  <c r="AJ44" i="86"/>
  <c r="AJ82" i="86"/>
  <c r="AJ56" i="86"/>
  <c r="AJ33" i="86" l="1"/>
  <c r="AJ8" i="86" l="1"/>
  <c r="AJ72" i="86"/>
  <c r="AJ14" i="86"/>
  <c r="AJ53" i="86"/>
  <c r="AJ52" i="86"/>
  <c r="AJ55" i="86"/>
  <c r="AJ54" i="86" l="1"/>
  <c r="AJ39" i="86"/>
  <c r="AJ13" i="86"/>
  <c r="AJ79" i="86" l="1"/>
  <c r="AJ75" i="86"/>
  <c r="AJ6" i="86"/>
  <c r="AJ7" i="86"/>
  <c r="AJ51" i="86"/>
  <c r="AJ77" i="86"/>
  <c r="AJ78" i="86"/>
  <c r="AJ70" i="86" l="1"/>
  <c r="AJ76" i="86"/>
  <c r="AJ73" i="86"/>
  <c r="AJ50" i="86"/>
  <c r="AJ105" i="86"/>
  <c r="AJ74" i="86"/>
  <c r="AJ34" i="86" l="1"/>
  <c r="AJ81" i="86" l="1"/>
  <c r="AJ57" i="86"/>
  <c r="AJ48" i="86"/>
  <c r="AJ15" i="86" l="1"/>
  <c r="AJ11" i="86"/>
  <c r="AJ71" i="86" l="1"/>
  <c r="AJ35" i="86" l="1"/>
  <c r="AJ41" i="86" l="1"/>
  <c r="AJ36" i="86" l="1"/>
  <c r="AJ38" i="86"/>
  <c r="AJ37" i="86"/>
  <c r="AJ49" i="86" l="1"/>
  <c r="C83" i="86"/>
  <c r="C8" i="75" s="1"/>
  <c r="C8" i="50" l="1"/>
  <c r="C19" i="75"/>
  <c r="B86" i="86"/>
  <c r="B8" i="75" s="1"/>
  <c r="AJ114" i="86"/>
  <c r="R83" i="86"/>
  <c r="R8" i="75" s="1"/>
  <c r="R8" i="50" s="1"/>
  <c r="R8" i="10" s="1"/>
  <c r="J83" i="86"/>
  <c r="J8" i="75" s="1"/>
  <c r="J8" i="50" s="1"/>
  <c r="J8" i="10" s="1"/>
  <c r="P83" i="86"/>
  <c r="P8" i="75" s="1"/>
  <c r="P8" i="50" s="1"/>
  <c r="P8" i="10" s="1"/>
  <c r="G83" i="86"/>
  <c r="G8" i="75" s="1"/>
  <c r="G8" i="50" s="1"/>
  <c r="O83" i="86"/>
  <c r="O8" i="75" s="1"/>
  <c r="O8" i="50" s="1"/>
  <c r="O8" i="10" s="1"/>
  <c r="N83" i="86"/>
  <c r="N8" i="75" s="1"/>
  <c r="N8" i="50" s="1"/>
  <c r="N8" i="10" s="1"/>
  <c r="M83" i="86"/>
  <c r="M8" i="75" s="1"/>
  <c r="M8" i="50" s="1"/>
  <c r="M8" i="10" s="1"/>
  <c r="L83" i="86"/>
  <c r="L8" i="75" s="1"/>
  <c r="L8" i="50" s="1"/>
  <c r="L8" i="10" s="1"/>
  <c r="T83" i="86"/>
  <c r="T8" i="75" s="1"/>
  <c r="K83" i="86"/>
  <c r="K8" i="75" s="1"/>
  <c r="K8" i="50" s="1"/>
  <c r="K8" i="10" s="1"/>
  <c r="S83" i="86"/>
  <c r="S8" i="75" s="1"/>
  <c r="S8" i="50" s="1"/>
  <c r="S8" i="10" s="1"/>
  <c r="I83" i="86"/>
  <c r="I8" i="75" s="1"/>
  <c r="I8" i="50" s="1"/>
  <c r="I8" i="10" s="1"/>
  <c r="Q83" i="86"/>
  <c r="Q8" i="75" s="1"/>
  <c r="Q8" i="50" s="1"/>
  <c r="H83" i="86"/>
  <c r="H8" i="75" s="1"/>
  <c r="H8" i="50" s="1"/>
  <c r="F83" i="86"/>
  <c r="F8" i="75" s="1"/>
  <c r="B8" i="50" l="1"/>
  <c r="B19" i="75"/>
  <c r="G8" i="71"/>
  <c r="G8" i="10"/>
  <c r="G8" i="84" s="1"/>
  <c r="T8" i="50"/>
  <c r="T8" i="10" s="1"/>
  <c r="E19" i="75"/>
  <c r="F8" i="50"/>
  <c r="AJ8" i="75"/>
  <c r="H8" i="71"/>
  <c r="H8" i="10"/>
  <c r="H8" i="84" s="1"/>
  <c r="J8" i="71"/>
  <c r="Q8" i="10"/>
  <c r="J8" i="84" s="1"/>
  <c r="C8" i="71"/>
  <c r="C8" i="10"/>
  <c r="C8" i="84" s="1"/>
  <c r="J84" i="86"/>
  <c r="T84" i="86"/>
  <c r="L84" i="86"/>
  <c r="Q84" i="86"/>
  <c r="K84" i="86"/>
  <c r="S84" i="86"/>
  <c r="AF85" i="86"/>
  <c r="X85" i="86"/>
  <c r="P85" i="86"/>
  <c r="H85" i="86"/>
  <c r="AE85" i="86"/>
  <c r="W85" i="86"/>
  <c r="O85" i="86"/>
  <c r="G85" i="86"/>
  <c r="AD85" i="86"/>
  <c r="V85" i="86"/>
  <c r="N85" i="86"/>
  <c r="AA85" i="86"/>
  <c r="M85" i="86"/>
  <c r="Z85" i="86"/>
  <c r="L85" i="86"/>
  <c r="G84" i="86"/>
  <c r="Y85" i="86"/>
  <c r="K85" i="86"/>
  <c r="AI85" i="86"/>
  <c r="U85" i="86"/>
  <c r="J85" i="86"/>
  <c r="D83" i="86"/>
  <c r="AH85" i="86"/>
  <c r="T85" i="86"/>
  <c r="I85" i="86"/>
  <c r="AG85" i="86"/>
  <c r="S85" i="86"/>
  <c r="AC85" i="86"/>
  <c r="R85" i="86"/>
  <c r="AB85" i="86"/>
  <c r="Q85" i="86"/>
  <c r="AJ80" i="86"/>
  <c r="AJ83" i="86" s="1"/>
  <c r="P84" i="86"/>
  <c r="U84" i="86"/>
  <c r="M84" i="86"/>
  <c r="I84" i="86"/>
  <c r="N84" i="86"/>
  <c r="H84" i="86"/>
  <c r="R84" i="86"/>
  <c r="O84" i="86"/>
  <c r="F8" i="71" l="1"/>
  <c r="D8" i="50"/>
  <c r="F8" i="10"/>
  <c r="AJ8" i="50"/>
  <c r="L8" i="71" s="1"/>
  <c r="B8" i="71"/>
  <c r="B8" i="10"/>
  <c r="B8" i="84" s="1"/>
  <c r="W22" i="86"/>
  <c r="W6" i="75" s="1"/>
  <c r="V22" i="86"/>
  <c r="V6" i="75" s="1"/>
  <c r="Y22" i="86"/>
  <c r="Y6" i="75" s="1"/>
  <c r="T22" i="86"/>
  <c r="T6" i="75" s="1"/>
  <c r="S22" i="86"/>
  <c r="S6" i="75" s="1"/>
  <c r="S6" i="50" s="1"/>
  <c r="S6" i="10" s="1"/>
  <c r="X22" i="86"/>
  <c r="X6" i="75" s="1"/>
  <c r="U22" i="86"/>
  <c r="U6" i="75" s="1"/>
  <c r="V6" i="50" l="1"/>
  <c r="V6" i="10" s="1"/>
  <c r="G17" i="75"/>
  <c r="F8" i="84"/>
  <c r="AJ8" i="10"/>
  <c r="L8" i="84" s="1"/>
  <c r="D8" i="71"/>
  <c r="D8" i="10"/>
  <c r="D8" i="84" s="1"/>
  <c r="W6" i="50"/>
  <c r="W6" i="10" s="1"/>
  <c r="H17" i="75"/>
  <c r="U6" i="50"/>
  <c r="U6" i="10" s="1"/>
  <c r="F17" i="75"/>
  <c r="X6" i="50"/>
  <c r="X6" i="10" s="1"/>
  <c r="I17" i="75"/>
  <c r="T6" i="50"/>
  <c r="T6" i="10" s="1"/>
  <c r="E17" i="75"/>
  <c r="Y6" i="50"/>
  <c r="Y6" i="10" s="1"/>
  <c r="J17" i="75"/>
  <c r="Z23" i="86"/>
  <c r="W23" i="86"/>
  <c r="X23" i="86"/>
  <c r="R118" i="86"/>
  <c r="Q118" i="86"/>
  <c r="P118" i="86"/>
  <c r="V23" i="86"/>
  <c r="P59" i="86"/>
  <c r="P7" i="75" s="1"/>
  <c r="Y23" i="86"/>
  <c r="S59" i="86"/>
  <c r="S7" i="75" s="1"/>
  <c r="T23" i="86"/>
  <c r="P22" i="86"/>
  <c r="P6" i="75" s="1"/>
  <c r="P6" i="50" s="1"/>
  <c r="P6" i="10" s="1"/>
  <c r="U23" i="86"/>
  <c r="V118" i="86"/>
  <c r="U118" i="86"/>
  <c r="T118" i="86"/>
  <c r="Y118" i="86"/>
  <c r="Z119" i="86" s="1"/>
  <c r="X118" i="86"/>
  <c r="W118" i="86"/>
  <c r="S118" i="86"/>
  <c r="P7" i="50" l="1"/>
  <c r="P10" i="75"/>
  <c r="S7" i="50"/>
  <c r="S10" i="75"/>
  <c r="T119" i="86"/>
  <c r="X119" i="86"/>
  <c r="U119" i="86"/>
  <c r="S119" i="86"/>
  <c r="V119" i="86"/>
  <c r="Q119" i="86"/>
  <c r="W119" i="86"/>
  <c r="T59" i="86"/>
  <c r="T7" i="75" s="1"/>
  <c r="R119" i="86"/>
  <c r="Y119" i="86"/>
  <c r="R22" i="86"/>
  <c r="R6" i="75" s="1"/>
  <c r="R6" i="50" s="1"/>
  <c r="R6" i="10" s="1"/>
  <c r="Q22" i="86"/>
  <c r="Q6" i="75" s="1"/>
  <c r="Q6" i="50" s="1"/>
  <c r="R59" i="86"/>
  <c r="R7" i="75" s="1"/>
  <c r="Q59" i="86"/>
  <c r="J6" i="71" l="1"/>
  <c r="Q6" i="10"/>
  <c r="J6" i="84" s="1"/>
  <c r="S7" i="10"/>
  <c r="S19" i="50"/>
  <c r="S19" i="10" s="1"/>
  <c r="Q60" i="86"/>
  <c r="Q7" i="75"/>
  <c r="T7" i="50"/>
  <c r="E18" i="75"/>
  <c r="T10" i="75"/>
  <c r="R7" i="50"/>
  <c r="R10" i="75"/>
  <c r="P7" i="10"/>
  <c r="P19" i="50"/>
  <c r="P20" i="50" s="1"/>
  <c r="R23" i="86"/>
  <c r="U59" i="86"/>
  <c r="U7" i="75" s="1"/>
  <c r="R60" i="86"/>
  <c r="S60" i="86"/>
  <c r="Q23" i="86"/>
  <c r="T60" i="86"/>
  <c r="S23" i="86"/>
  <c r="Q7" i="50" l="1"/>
  <c r="Q10" i="75"/>
  <c r="T7" i="10"/>
  <c r="E28" i="50"/>
  <c r="T19" i="50"/>
  <c r="T20" i="50" s="1"/>
  <c r="S20" i="50"/>
  <c r="S27" i="10"/>
  <c r="U7" i="50"/>
  <c r="F18" i="75"/>
  <c r="U10" i="75"/>
  <c r="S11" i="75"/>
  <c r="P19" i="10"/>
  <c r="E21" i="75"/>
  <c r="R7" i="10"/>
  <c r="R19" i="50"/>
  <c r="R19" i="10" s="1"/>
  <c r="T11" i="75"/>
  <c r="E22" i="75" s="1"/>
  <c r="V59" i="86"/>
  <c r="U60" i="86"/>
  <c r="R20" i="50" l="1"/>
  <c r="E38" i="50"/>
  <c r="T21" i="50"/>
  <c r="E39" i="50" s="1"/>
  <c r="P27" i="10"/>
  <c r="F21" i="75"/>
  <c r="V60" i="86"/>
  <c r="V7" i="75"/>
  <c r="U7" i="10"/>
  <c r="F28" i="50"/>
  <c r="U19" i="50"/>
  <c r="R11" i="75"/>
  <c r="Q11" i="75"/>
  <c r="E37" i="50"/>
  <c r="T19" i="10"/>
  <c r="T27" i="10" s="1"/>
  <c r="S21" i="50"/>
  <c r="R27" i="10"/>
  <c r="U11" i="75"/>
  <c r="F22" i="75" s="1"/>
  <c r="S40" i="10"/>
  <c r="J7" i="71"/>
  <c r="Q7" i="10"/>
  <c r="J7" i="84" s="1"/>
  <c r="Q19" i="50"/>
  <c r="W59" i="86"/>
  <c r="W7" i="75" s="1"/>
  <c r="T40" i="10" l="1"/>
  <c r="T28" i="10"/>
  <c r="F37" i="50"/>
  <c r="U19" i="10"/>
  <c r="U27" i="10" s="1"/>
  <c r="P40" i="10"/>
  <c r="V7" i="50"/>
  <c r="G18" i="75"/>
  <c r="V10" i="75"/>
  <c r="J19" i="71"/>
  <c r="Q19" i="10"/>
  <c r="J19" i="84" s="1"/>
  <c r="W7" i="50"/>
  <c r="H18" i="75"/>
  <c r="W10" i="75"/>
  <c r="Q20" i="50"/>
  <c r="R40" i="10"/>
  <c r="S28" i="10"/>
  <c r="U20" i="50"/>
  <c r="Y59" i="86"/>
  <c r="Y7" i="75" s="1"/>
  <c r="X59" i="86"/>
  <c r="W60" i="86"/>
  <c r="U40" i="10" l="1"/>
  <c r="U28" i="10"/>
  <c r="W11" i="75"/>
  <c r="H22" i="75" s="1"/>
  <c r="G21" i="75"/>
  <c r="V11" i="75"/>
  <c r="G22" i="75" s="1"/>
  <c r="J20" i="71"/>
  <c r="R21" i="50"/>
  <c r="Q21" i="50"/>
  <c r="J21" i="71" s="1"/>
  <c r="F38" i="50"/>
  <c r="U21" i="50"/>
  <c r="F39" i="50" s="1"/>
  <c r="H21" i="75"/>
  <c r="Y7" i="50"/>
  <c r="J18" i="75"/>
  <c r="Y10" i="75"/>
  <c r="V7" i="10"/>
  <c r="G28" i="50"/>
  <c r="V19" i="50"/>
  <c r="V20" i="50" s="1"/>
  <c r="V21" i="50" s="1"/>
  <c r="G39" i="50" s="1"/>
  <c r="Q27" i="10"/>
  <c r="J27" i="84" s="1"/>
  <c r="X60" i="86"/>
  <c r="X7" i="75"/>
  <c r="W7" i="10"/>
  <c r="H28" i="50"/>
  <c r="W19" i="50"/>
  <c r="W20" i="50" s="1"/>
  <c r="Z60" i="86"/>
  <c r="Y60" i="86"/>
  <c r="X7" i="50" l="1"/>
  <c r="I18" i="75"/>
  <c r="X10" i="75"/>
  <c r="H37" i="50"/>
  <c r="W19" i="10"/>
  <c r="W27" i="10" s="1"/>
  <c r="H38" i="50"/>
  <c r="G38" i="50"/>
  <c r="W21" i="50"/>
  <c r="H39" i="50" s="1"/>
  <c r="Q40" i="10"/>
  <c r="R28" i="10"/>
  <c r="Q28" i="10"/>
  <c r="J28" i="84" s="1"/>
  <c r="J21" i="75"/>
  <c r="Z11" i="75"/>
  <c r="K22" i="75" s="1"/>
  <c r="Y7" i="10"/>
  <c r="J28" i="50"/>
  <c r="Y19" i="50"/>
  <c r="Y20" i="50" s="1"/>
  <c r="G37" i="50"/>
  <c r="V19" i="10"/>
  <c r="AJ12" i="86"/>
  <c r="W40" i="10" l="1"/>
  <c r="I21" i="75"/>
  <c r="Y11" i="75"/>
  <c r="J22" i="75" s="1"/>
  <c r="X11" i="75"/>
  <c r="I22" i="75" s="1"/>
  <c r="X7" i="10"/>
  <c r="I28" i="50"/>
  <c r="X19" i="50"/>
  <c r="X20" i="50"/>
  <c r="J38" i="50"/>
  <c r="Z21" i="50"/>
  <c r="K39" i="50" s="1"/>
  <c r="J37" i="50"/>
  <c r="Y19" i="10"/>
  <c r="Y27" i="10" s="1"/>
  <c r="V27" i="10"/>
  <c r="C59" i="86"/>
  <c r="C7" i="75" s="1"/>
  <c r="C22" i="86"/>
  <c r="C6" i="75" s="1"/>
  <c r="C118" i="86"/>
  <c r="B121" i="86" s="1"/>
  <c r="C6" i="50" l="1"/>
  <c r="C17" i="75"/>
  <c r="C10" i="75"/>
  <c r="C7" i="50"/>
  <c r="C18" i="75"/>
  <c r="Y40" i="10"/>
  <c r="Z28" i="10"/>
  <c r="V40" i="10"/>
  <c r="W28" i="10"/>
  <c r="V28" i="10"/>
  <c r="I38" i="50"/>
  <c r="Y21" i="50"/>
  <c r="J39" i="50" s="1"/>
  <c r="X21" i="50"/>
  <c r="I39" i="50" s="1"/>
  <c r="I37" i="50"/>
  <c r="X19" i="10"/>
  <c r="N118" i="86"/>
  <c r="M118" i="86"/>
  <c r="L118" i="86"/>
  <c r="K118" i="86"/>
  <c r="J118" i="86"/>
  <c r="K119" i="86" s="1"/>
  <c r="I118" i="86"/>
  <c r="H118" i="86"/>
  <c r="O118" i="86"/>
  <c r="P119" i="86" s="1"/>
  <c r="G118" i="86"/>
  <c r="F118" i="86"/>
  <c r="B25" i="86"/>
  <c r="B6" i="75" s="1"/>
  <c r="O22" i="86"/>
  <c r="O6" i="75" s="1"/>
  <c r="G22" i="86"/>
  <c r="G6" i="75" s="1"/>
  <c r="N22" i="86"/>
  <c r="N6" i="75" s="1"/>
  <c r="J22" i="86"/>
  <c r="J6" i="75" s="1"/>
  <c r="H22" i="86"/>
  <c r="H6" i="75" s="1"/>
  <c r="M22" i="86"/>
  <c r="M6" i="75" s="1"/>
  <c r="L22" i="86"/>
  <c r="L6" i="75" s="1"/>
  <c r="K22" i="86"/>
  <c r="K6" i="75" s="1"/>
  <c r="I22" i="86"/>
  <c r="I6" i="75" s="1"/>
  <c r="F22" i="86"/>
  <c r="F6" i="75" s="1"/>
  <c r="B62" i="86"/>
  <c r="B7" i="75" s="1"/>
  <c r="F59" i="86"/>
  <c r="F7" i="75" s="1"/>
  <c r="L6" i="50" l="1"/>
  <c r="N119" i="86"/>
  <c r="B6" i="50"/>
  <c r="B17" i="75"/>
  <c r="H6" i="50"/>
  <c r="C7" i="71"/>
  <c r="C7" i="10"/>
  <c r="C7" i="84" s="1"/>
  <c r="C28" i="50"/>
  <c r="B7" i="50"/>
  <c r="B18" i="75"/>
  <c r="N6" i="50"/>
  <c r="B13" i="75"/>
  <c r="C21" i="75"/>
  <c r="M6" i="50"/>
  <c r="F7" i="50"/>
  <c r="G6" i="50"/>
  <c r="K6" i="50"/>
  <c r="J6" i="50"/>
  <c r="F6" i="50"/>
  <c r="F10" i="75"/>
  <c r="AJ6" i="75"/>
  <c r="I6" i="50"/>
  <c r="O6" i="50"/>
  <c r="C6" i="71"/>
  <c r="C6" i="10"/>
  <c r="C19" i="50"/>
  <c r="C20" i="50" s="1"/>
  <c r="X27" i="10"/>
  <c r="J119" i="86"/>
  <c r="M119" i="86"/>
  <c r="H119" i="86"/>
  <c r="AB120" i="86"/>
  <c r="T120" i="86"/>
  <c r="L120" i="86"/>
  <c r="AI120" i="86"/>
  <c r="AA120" i="86"/>
  <c r="S120" i="86"/>
  <c r="K120" i="86"/>
  <c r="AH120" i="86"/>
  <c r="Z120" i="86"/>
  <c r="R120" i="86"/>
  <c r="J120" i="86"/>
  <c r="G119" i="86"/>
  <c r="D118" i="86"/>
  <c r="AG120" i="86"/>
  <c r="Y120" i="86"/>
  <c r="Q120" i="86"/>
  <c r="I120" i="86"/>
  <c r="AF120" i="86"/>
  <c r="X120" i="86"/>
  <c r="P120" i="86"/>
  <c r="H120" i="86"/>
  <c r="AE120" i="86"/>
  <c r="W120" i="86"/>
  <c r="O120" i="86"/>
  <c r="G120" i="86"/>
  <c r="AD120" i="86"/>
  <c r="V120" i="86"/>
  <c r="N120" i="86"/>
  <c r="AC120" i="86"/>
  <c r="U120" i="86"/>
  <c r="M120" i="86"/>
  <c r="K23" i="86"/>
  <c r="AH24" i="86"/>
  <c r="Z24" i="86"/>
  <c r="R24" i="86"/>
  <c r="J24" i="86"/>
  <c r="G23" i="86"/>
  <c r="D22" i="86"/>
  <c r="AG24" i="86"/>
  <c r="Y24" i="86"/>
  <c r="Q24" i="86"/>
  <c r="I24" i="86"/>
  <c r="AF24" i="86"/>
  <c r="X24" i="86"/>
  <c r="P24" i="86"/>
  <c r="H24" i="86"/>
  <c r="AD24" i="86"/>
  <c r="V24" i="86"/>
  <c r="N24" i="86"/>
  <c r="AC24" i="86"/>
  <c r="U24" i="86"/>
  <c r="M24" i="86"/>
  <c r="AB24" i="86"/>
  <c r="T24" i="86"/>
  <c r="L24" i="86"/>
  <c r="O24" i="86"/>
  <c r="K24" i="86"/>
  <c r="G24" i="86"/>
  <c r="AI24" i="86"/>
  <c r="AE24" i="86"/>
  <c r="AA24" i="86"/>
  <c r="W24" i="86"/>
  <c r="S24" i="86"/>
  <c r="O23" i="86"/>
  <c r="I119" i="86"/>
  <c r="J23" i="86"/>
  <c r="AF61" i="86"/>
  <c r="X61" i="86"/>
  <c r="P61" i="86"/>
  <c r="AC61" i="86"/>
  <c r="U61" i="86"/>
  <c r="AH61" i="86"/>
  <c r="Z61" i="86"/>
  <c r="R61" i="86"/>
  <c r="D59" i="86"/>
  <c r="AG61" i="86"/>
  <c r="Y61" i="86"/>
  <c r="Q61" i="86"/>
  <c r="AE61" i="86"/>
  <c r="AD61" i="86"/>
  <c r="AB61" i="86"/>
  <c r="AA61" i="86"/>
  <c r="W61" i="86"/>
  <c r="V61" i="86"/>
  <c r="T61" i="86"/>
  <c r="AI61" i="86"/>
  <c r="S61" i="86"/>
  <c r="M23" i="86"/>
  <c r="AJ117" i="86"/>
  <c r="AJ118" i="86" s="1"/>
  <c r="H23" i="86"/>
  <c r="L23" i="86"/>
  <c r="P23" i="86"/>
  <c r="G59" i="86"/>
  <c r="G7" i="75" s="1"/>
  <c r="G7" i="50" s="1"/>
  <c r="N23" i="86"/>
  <c r="L119" i="86"/>
  <c r="I23" i="86"/>
  <c r="AJ16" i="86"/>
  <c r="AJ22" i="86" s="1"/>
  <c r="O119" i="86"/>
  <c r="B24" i="75" l="1"/>
  <c r="K6" i="10"/>
  <c r="I6" i="10"/>
  <c r="G10" i="75"/>
  <c r="H6" i="71"/>
  <c r="H6" i="10"/>
  <c r="C19" i="71"/>
  <c r="C19" i="10"/>
  <c r="C19" i="84" s="1"/>
  <c r="C37" i="50"/>
  <c r="AE12" i="75"/>
  <c r="P23" i="75" s="1"/>
  <c r="Z12" i="75"/>
  <c r="K23" i="75" s="1"/>
  <c r="AH12" i="75"/>
  <c r="S23" i="75" s="1"/>
  <c r="AA12" i="75"/>
  <c r="L23" i="75" s="1"/>
  <c r="AG12" i="75"/>
  <c r="R23" i="75" s="1"/>
  <c r="D10" i="75"/>
  <c r="D21" i="75" s="1"/>
  <c r="G12" i="75"/>
  <c r="AD12" i="75"/>
  <c r="O23" i="75" s="1"/>
  <c r="AB12" i="75"/>
  <c r="M23" i="75" s="1"/>
  <c r="AF12" i="75"/>
  <c r="Q23" i="75" s="1"/>
  <c r="AI12" i="75"/>
  <c r="AC12" i="75"/>
  <c r="N23" i="75" s="1"/>
  <c r="G11" i="75"/>
  <c r="S12" i="75"/>
  <c r="P12" i="75"/>
  <c r="R12" i="75"/>
  <c r="T12" i="75"/>
  <c r="E23" i="75" s="1"/>
  <c r="Q12" i="75"/>
  <c r="U12" i="75"/>
  <c r="F23" i="75" s="1"/>
  <c r="W12" i="75"/>
  <c r="H23" i="75" s="1"/>
  <c r="V12" i="75"/>
  <c r="G23" i="75" s="1"/>
  <c r="Y12" i="75"/>
  <c r="J23" i="75" s="1"/>
  <c r="X12" i="75"/>
  <c r="I23" i="75" s="1"/>
  <c r="N6" i="10"/>
  <c r="C6" i="84"/>
  <c r="D6" i="50"/>
  <c r="F6" i="71"/>
  <c r="F6" i="10"/>
  <c r="AJ6" i="50"/>
  <c r="F19" i="50"/>
  <c r="F20" i="50" s="1"/>
  <c r="F7" i="71"/>
  <c r="D7" i="50"/>
  <c r="F7" i="10"/>
  <c r="B6" i="71"/>
  <c r="B6" i="10"/>
  <c r="B6" i="84" s="1"/>
  <c r="G6" i="71"/>
  <c r="G6" i="10"/>
  <c r="G20" i="50"/>
  <c r="B7" i="71"/>
  <c r="B7" i="10"/>
  <c r="B7" i="84" s="1"/>
  <c r="B28" i="50"/>
  <c r="C38" i="50"/>
  <c r="B23" i="50"/>
  <c r="C20" i="71"/>
  <c r="J6" i="10"/>
  <c r="M6" i="10"/>
  <c r="G7" i="71"/>
  <c r="G7" i="10"/>
  <c r="G7" i="84" s="1"/>
  <c r="G19" i="50"/>
  <c r="O6" i="10"/>
  <c r="L6" i="10"/>
  <c r="Y28" i="10"/>
  <c r="X40" i="10"/>
  <c r="X28" i="10"/>
  <c r="G60" i="86"/>
  <c r="H59" i="86"/>
  <c r="H7" i="75" s="1"/>
  <c r="G61" i="86"/>
  <c r="C27" i="10" l="1"/>
  <c r="AE22" i="50"/>
  <c r="P40" i="50" s="1"/>
  <c r="AF22" i="50"/>
  <c r="Q40" i="50" s="1"/>
  <c r="AA22" i="50"/>
  <c r="L40" i="50" s="1"/>
  <c r="AD22" i="50"/>
  <c r="O40" i="50" s="1"/>
  <c r="AC22" i="50"/>
  <c r="N40" i="50" s="1"/>
  <c r="F20" i="71"/>
  <c r="AH22" i="50"/>
  <c r="S40" i="50" s="1"/>
  <c r="AG22" i="50"/>
  <c r="R40" i="50" s="1"/>
  <c r="AB22" i="50"/>
  <c r="M40" i="50" s="1"/>
  <c r="D20" i="50"/>
  <c r="G22" i="50"/>
  <c r="G22" i="71" s="1"/>
  <c r="AI22" i="50"/>
  <c r="G21" i="50"/>
  <c r="G21" i="71" s="1"/>
  <c r="Z22" i="50"/>
  <c r="K40" i="50" s="1"/>
  <c r="P22" i="50"/>
  <c r="T22" i="50"/>
  <c r="E40" i="50" s="1"/>
  <c r="R22" i="50"/>
  <c r="S22" i="50"/>
  <c r="Q22" i="50"/>
  <c r="J22" i="71" s="1"/>
  <c r="U22" i="50"/>
  <c r="F40" i="50" s="1"/>
  <c r="V22" i="50"/>
  <c r="G40" i="50" s="1"/>
  <c r="W22" i="50"/>
  <c r="H40" i="50" s="1"/>
  <c r="Y22" i="50"/>
  <c r="J40" i="50" s="1"/>
  <c r="X22" i="50"/>
  <c r="I40" i="50" s="1"/>
  <c r="D7" i="71"/>
  <c r="D7" i="10"/>
  <c r="D7" i="84" s="1"/>
  <c r="D28" i="50"/>
  <c r="C27" i="84"/>
  <c r="B30" i="10"/>
  <c r="B30" i="84" s="1"/>
  <c r="H6" i="84"/>
  <c r="H7" i="50"/>
  <c r="H10" i="75"/>
  <c r="H11" i="75" s="1"/>
  <c r="G6" i="84"/>
  <c r="D6" i="71"/>
  <c r="D6" i="10"/>
  <c r="D6" i="84" s="1"/>
  <c r="F19" i="71"/>
  <c r="F19" i="10"/>
  <c r="G19" i="71"/>
  <c r="G19" i="10"/>
  <c r="G19" i="84" s="1"/>
  <c r="L6" i="71"/>
  <c r="B41" i="50"/>
  <c r="B23" i="71"/>
  <c r="F6" i="84"/>
  <c r="AJ6" i="10"/>
  <c r="F7" i="84"/>
  <c r="G20" i="71"/>
  <c r="H61" i="86"/>
  <c r="I59" i="86"/>
  <c r="H60" i="86"/>
  <c r="L6" i="84" l="1"/>
  <c r="G27" i="10"/>
  <c r="F19" i="84"/>
  <c r="I60" i="86"/>
  <c r="I7" i="75"/>
  <c r="H12" i="75"/>
  <c r="D38" i="50"/>
  <c r="D20" i="71"/>
  <c r="F27" i="10"/>
  <c r="H7" i="71"/>
  <c r="H7" i="10"/>
  <c r="H19" i="50"/>
  <c r="I61" i="86"/>
  <c r="J59" i="86"/>
  <c r="I7" i="50" l="1"/>
  <c r="I10" i="75"/>
  <c r="H7" i="84"/>
  <c r="F27" i="84"/>
  <c r="AD29" i="10"/>
  <c r="AG29" i="10"/>
  <c r="G29" i="10"/>
  <c r="G29" i="84" s="1"/>
  <c r="G28" i="10"/>
  <c r="G28" i="84" s="1"/>
  <c r="AF29" i="10"/>
  <c r="AB29" i="10"/>
  <c r="Z29" i="10"/>
  <c r="AE29" i="10"/>
  <c r="AH29" i="10"/>
  <c r="B4" i="39"/>
  <c r="B7" i="39" s="1"/>
  <c r="B9" i="39" s="1"/>
  <c r="AA29" i="10"/>
  <c r="AC29" i="10"/>
  <c r="F40" i="10"/>
  <c r="AI29" i="10"/>
  <c r="D27" i="10"/>
  <c r="D27" i="84" s="1"/>
  <c r="S29" i="10"/>
  <c r="T29" i="10"/>
  <c r="P29" i="10"/>
  <c r="R29" i="10"/>
  <c r="U29" i="10"/>
  <c r="Q29" i="10"/>
  <c r="J29" i="84" s="1"/>
  <c r="W29" i="10"/>
  <c r="V29" i="10"/>
  <c r="Y29" i="10"/>
  <c r="X29" i="10"/>
  <c r="G27" i="84"/>
  <c r="G40" i="10"/>
  <c r="H19" i="71"/>
  <c r="H19" i="10"/>
  <c r="H27" i="10" s="1"/>
  <c r="J60" i="86"/>
  <c r="J7" i="75"/>
  <c r="H20" i="50"/>
  <c r="J61" i="86"/>
  <c r="K59" i="86"/>
  <c r="H27" i="84" l="1"/>
  <c r="H40" i="10"/>
  <c r="K60" i="86"/>
  <c r="K7" i="75"/>
  <c r="J7" i="50"/>
  <c r="J10" i="75"/>
  <c r="J11" i="75" s="1"/>
  <c r="H19" i="84"/>
  <c r="H29" i="10"/>
  <c r="H29" i="84" s="1"/>
  <c r="H28" i="10"/>
  <c r="H28" i="84" s="1"/>
  <c r="I12" i="75"/>
  <c r="I11" i="75"/>
  <c r="H20" i="71"/>
  <c r="H21" i="50"/>
  <c r="H21" i="71" s="1"/>
  <c r="H22" i="50"/>
  <c r="H22" i="71" s="1"/>
  <c r="I7" i="10"/>
  <c r="I19" i="50"/>
  <c r="K61" i="86"/>
  <c r="L59" i="86"/>
  <c r="L7" i="75" s="1"/>
  <c r="J7" i="10" l="1"/>
  <c r="J19" i="50"/>
  <c r="J19" i="10" s="1"/>
  <c r="L7" i="50"/>
  <c r="L10" i="75"/>
  <c r="K11" i="75"/>
  <c r="J12" i="75"/>
  <c r="I19" i="10"/>
  <c r="K7" i="50"/>
  <c r="K10" i="75"/>
  <c r="I20" i="50"/>
  <c r="L61" i="86"/>
  <c r="M59" i="86"/>
  <c r="L60" i="86"/>
  <c r="M60" i="86" l="1"/>
  <c r="M7" i="75"/>
  <c r="I22" i="50"/>
  <c r="I21" i="50"/>
  <c r="L12" i="75"/>
  <c r="L7" i="10"/>
  <c r="L19" i="50"/>
  <c r="L19" i="10" s="1"/>
  <c r="L20" i="50"/>
  <c r="L11" i="75"/>
  <c r="K12" i="75"/>
  <c r="K7" i="10"/>
  <c r="K19" i="50"/>
  <c r="K19" i="10" s="1"/>
  <c r="J20" i="50"/>
  <c r="J21" i="50" s="1"/>
  <c r="I27" i="10"/>
  <c r="J27" i="10"/>
  <c r="M61" i="86"/>
  <c r="N59" i="86"/>
  <c r="N7" i="75" s="1"/>
  <c r="K20" i="50" l="1"/>
  <c r="L27" i="10"/>
  <c r="L40" i="10" s="1"/>
  <c r="J40" i="10"/>
  <c r="J29" i="10"/>
  <c r="N7" i="50"/>
  <c r="N10" i="75"/>
  <c r="L21" i="50"/>
  <c r="K22" i="50"/>
  <c r="K27" i="10"/>
  <c r="J28" i="10"/>
  <c r="I40" i="10"/>
  <c r="I29" i="10"/>
  <c r="I28" i="10"/>
  <c r="K21" i="50"/>
  <c r="J22" i="50"/>
  <c r="L22" i="50"/>
  <c r="M7" i="50"/>
  <c r="M10" i="75"/>
  <c r="N61" i="86"/>
  <c r="O59" i="86"/>
  <c r="AJ58" i="86"/>
  <c r="AJ59" i="86" s="1"/>
  <c r="N60" i="86"/>
  <c r="L29" i="10" l="1"/>
  <c r="N12" i="75"/>
  <c r="M7" i="10"/>
  <c r="M19" i="50"/>
  <c r="M19" i="10" s="1"/>
  <c r="M20" i="50"/>
  <c r="N7" i="10"/>
  <c r="N19" i="50"/>
  <c r="N19" i="10" s="1"/>
  <c r="N11" i="75"/>
  <c r="M12" i="75"/>
  <c r="M11" i="75"/>
  <c r="O60" i="86"/>
  <c r="O7" i="75"/>
  <c r="L28" i="10"/>
  <c r="K40" i="10"/>
  <c r="K29" i="10"/>
  <c r="K28" i="10"/>
  <c r="P60" i="86"/>
  <c r="O61" i="86"/>
  <c r="N27" i="10" l="1"/>
  <c r="O7" i="50"/>
  <c r="O10" i="75"/>
  <c r="AJ7" i="75"/>
  <c r="AJ10" i="75" s="1"/>
  <c r="N21" i="50"/>
  <c r="M22" i="50"/>
  <c r="M21" i="50"/>
  <c r="M27" i="10"/>
  <c r="N20" i="50"/>
  <c r="P11" i="75" l="1"/>
  <c r="O12" i="75"/>
  <c r="O11" i="75"/>
  <c r="N28" i="10"/>
  <c r="M40" i="10"/>
  <c r="M29" i="10"/>
  <c r="M28" i="10"/>
  <c r="N22" i="50"/>
  <c r="O7" i="10"/>
  <c r="O19" i="50"/>
  <c r="AJ7" i="50"/>
  <c r="N40" i="10"/>
  <c r="N29" i="10"/>
  <c r="L7" i="71" l="1"/>
  <c r="O19" i="10"/>
  <c r="AJ19" i="10" s="1"/>
  <c r="L19" i="84" s="1"/>
  <c r="AJ19" i="50"/>
  <c r="L19" i="71" s="1"/>
  <c r="O20" i="50"/>
  <c r="O27" i="10"/>
  <c r="AJ7" i="10"/>
  <c r="L7" i="84" l="1"/>
  <c r="AJ27" i="10"/>
  <c r="L27" i="84" s="1"/>
  <c r="O40" i="10"/>
  <c r="P28" i="10"/>
  <c r="O29" i="10"/>
  <c r="O28" i="10"/>
  <c r="AJ20" i="50"/>
  <c r="L20" i="71" s="1"/>
  <c r="P21" i="50"/>
  <c r="O22" i="50"/>
  <c r="O21"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tc={79B2225A-8879-4E30-900D-05BE1BCD9253}</author>
    <author>tc={F5DB9AC9-7479-4A2A-89A2-4F9EF6CEEF44}</author>
    <author>tc={BBFE34E5-A7C7-411A-88AF-DFABCABF6CDD}</author>
    <author>tc={827DBC7B-3E27-45E3-8444-4606E3797439}</author>
    <author>tc={6ED8D4A4-06CA-4703-9722-AD35CC559FF4}</author>
    <author>tc={8524FC40-674B-4EDB-A18D-C79222E453A8}</author>
    <author>tc={6014DFB5-8113-41B1-A75F-7FA5163F6D75}</author>
    <author>tc={8A82A8E4-6AA4-4269-A2B5-2C5CB8E4E8B6}</author>
    <author>tc={C20C0CF2-2BD1-4A8D-83B8-49DAAF6625B6}</author>
    <author>tc={D91211C0-1651-4D23-B2B7-3ED1C8BDA57B}</author>
  </authors>
  <commentList>
    <comment ref="B5" authorId="0" shapeId="0" xr:uid="{79B2225A-8879-4E30-900D-05BE1BCD9253}">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From AIC Appendix B (February 19, 2019)</t>
        </r>
      </text>
    </comment>
    <comment ref="A8" authorId="1" shapeId="0" xr:uid="{F5DB9AC9-7479-4A2A-89A2-4F9EF6CEEF44}">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SB2814 Enrolled (Pages 187-188)</t>
        </r>
      </text>
    </comment>
    <comment ref="E12" authorId="2" shapeId="0" xr:uid="{BBFE34E5-A7C7-411A-88AF-DFABCABF6CDD}">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Minor adjustment made by hand to correspond to AIC Appendix B (likely a rounding item)</t>
        </r>
      </text>
    </comment>
    <comment ref="A16" authorId="3" shapeId="0" xr:uid="{827DBC7B-3E27-45E3-8444-4606E3797439}">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SB2814 Enrolled (Page 219)</t>
        </r>
      </text>
    </comment>
    <comment ref="E19" authorId="4" shapeId="0" xr:uid="{6ED8D4A4-06CA-4703-9722-AD35CC559FF4}">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Minor adjustment made by hand to correspond to AIC Appendix B (likely a rounding item)</t>
        </r>
      </text>
    </comment>
    <comment ref="F19" authorId="5" shapeId="0" xr:uid="{8524FC40-674B-4EDB-A18D-C79222E453A8}">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Minor adjustment made by hand to correspond to AIC Appendix B (likely a rounding item)</t>
        </r>
      </text>
    </comment>
    <comment ref="A22" authorId="6" shapeId="0" xr:uid="{6014DFB5-8113-41B1-A75F-7FA5163F6D75}">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(SB2814 Enrolled Pages 185-187)</t>
        </r>
      </text>
    </comment>
    <comment ref="A26" authorId="7" shapeId="0" xr:uid="{8A82A8E4-6AA4-4269-A2B5-2C5CB8E4E8B6}">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Please note that while legacy CPAS as a % of usage is set by FEJA, legacy CPAS as MWh is directly connected to the adjusted baseline sales value which is Plan Period-specific. Therefore, deemed legacy CPAS in MWh are subject to adjustment beginning in 2022.</t>
        </r>
      </text>
    </comment>
    <comment ref="A35" authorId="8" shapeId="0" xr:uid="{C20C0CF2-2BD1-4A8D-83B8-49DAAF6625B6}">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E.g., maximum therms that may be converted.</t>
        </r>
      </text>
    </comment>
    <comment ref="C35" authorId="9" shapeId="0" xr:uid="{D91211C0-1651-4D23-B2B7-3ED1C8BDA57B}">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This value and formula are different than 2019. In 2018 we used a conversion value of 29.31, the source of which is unclear (also used by Navigant). Policy Manual 2.0 explicitly defines the conversion at 29.3 and therefore we use 29.3 in 2019 and beyond.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tc={2D51293F-9888-45C1-A08E-D34279132F50}</author>
    <author>tc={8D4A7EEA-DA6C-47D5-ACC2-9C52ABE6843F}</author>
    <author>tc={EAAD1637-359D-485A-8304-F2C98F700329}</author>
    <author>tc={140FB3D5-9ADE-4E07-AD03-682E2A96CBBF}</author>
  </authors>
  <commentList>
    <comment ref="I32" authorId="0" shapeId="0" xr:uid="{2D51293F-9888-45C1-A08E-D34279132F50}">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Deemed legacy CPAS are subject to adjustment beginning in 2022.</t>
        </r>
      </text>
    </comment>
    <comment ref="I33" authorId="1" shapeId="0" xr:uid="{8D4A7EEA-DA6C-47D5-ACC2-9C52ABE6843F}">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Deemed legacy CPAS are subject to adjustment beginning in 2022.</t>
        </r>
      </text>
    </comment>
    <comment ref="I34" authorId="2" shapeId="0" xr:uid="{EAAD1637-359D-485A-8304-F2C98F700329}">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Deemed legacy CPAS are subject to adjustment beginning in 2022.</t>
        </r>
      </text>
    </comment>
    <comment ref="I40" authorId="3" shapeId="0" xr:uid="{140FB3D5-9ADE-4E07-AD03-682E2A96CBBF}">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Deemed legacy CPAS are subject to adjustment beginning in 2022.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tc={5D8E8D43-2E6B-418A-AE57-B331AACB65AA}</author>
    <author>tc={659FBE10-BBA6-46F2-9DFB-ACF01A379EB6}</author>
    <author>tc={910C0076-CAF5-46FF-82DE-31C5EF76522A}</author>
    <author>tc={82AF514D-F746-4A89-B640-D046D8FB907B}</author>
    <author>tc={E7994135-040A-4E01-AEB9-C4AC62B7FCCD}</author>
    <author>tc={5A11AA64-8361-4C97-AF2C-CD5B0683F76C}</author>
    <author>tc={1B0623E1-7666-4B55-8279-E412F3A39B45}</author>
    <author>tc={0641C17C-DA05-4DF7-A9B1-6ADF6350FE2A}</author>
  </authors>
  <commentList>
    <comment ref="E2" authorId="0" shapeId="0" xr:uid="{5D8E8D43-2E6B-418A-AE57-B331AACB65AA}">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This presents CPAS achieved in each year. CPAS are ex post net savings. Every year in which a measure achieves CPAS should be presented. For example, if all measures expire by 2030, all columns after 2030 can be removed.</t>
        </r>
      </text>
    </comment>
    <comment ref="A14" authorId="1" shapeId="0" xr:uid="{659FBE10-BBA6-46F2-9DFB-ACF01A379EB6}">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Year-over-year</t>
        </r>
      </text>
    </comment>
    <comment ref="A15" authorId="2" shapeId="0" xr:uid="{910C0076-CAF5-46FF-82DE-31C5EF76522A}">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Cumulative</t>
        </r>
      </text>
    </comment>
    <comment ref="B16" authorId="3" shapeId="0" xr:uid="{82AF514D-F746-4A89-B640-D046D8FB907B}">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This formula is correct. Do not modify it.</t>
        </r>
      </text>
    </comment>
    <comment ref="E19" authorId="4" shapeId="0" xr:uid="{E7994135-040A-4E01-AEB9-C4AC62B7FCCD}">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This presents CPAS achieved in each year. CPAS are ex post net savings. Every year in which a measure achieves CPAS should be presented. For example, if all measures expire by 2030, all columns after 2030 can be removed.</t>
        </r>
      </text>
    </comment>
    <comment ref="A28" authorId="5" shapeId="0" xr:uid="{5A11AA64-8361-4C97-AF2C-CD5B0683F76C}">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Year-over-year</t>
        </r>
      </text>
    </comment>
    <comment ref="A29" authorId="6" shapeId="0" xr:uid="{1B0623E1-7666-4B55-8279-E412F3A39B45}">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Cumulative</t>
        </r>
      </text>
    </comment>
    <comment ref="B30" authorId="7" shapeId="0" xr:uid="{0641C17C-DA05-4DF7-A9B1-6ADF6350FE2A}">
      <text>
        <r>
          <rPr>
            <sz val="11"/>
            <color theme="1"/>
            <rFont val="Franklin Gothic Book"/>
            <family val="2"/>
            <scheme val="minor"/>
          </rPr>
          <t>[Threaded comment]
Your version of Excel allows you to read this threaded comment; however, any edits to it will get removed if the file is opened in a newer version of Excel. Learn more: https://go.microsoft.com/fwlink/?linkid=870924
Comment:
    This formula is correct. Do not modify it.</t>
        </r>
      </text>
    </comment>
  </commentList>
</comments>
</file>

<file path=xl/sharedStrings.xml><?xml version="1.0" encoding="utf-8"?>
<sst xmlns="http://schemas.openxmlformats.org/spreadsheetml/2006/main" count="1269" uniqueCount="408">
  <si>
    <t>Measure Life</t>
  </si>
  <si>
    <t>Lifetime Savings</t>
  </si>
  <si>
    <t>Measure Category</t>
  </si>
  <si>
    <t>Notes</t>
  </si>
  <si>
    <t>This tab</t>
  </si>
  <si>
    <t>File Info</t>
  </si>
  <si>
    <t>Description</t>
  </si>
  <si>
    <t>Sheet Name</t>
  </si>
  <si>
    <t>Last Updated</t>
  </si>
  <si>
    <t>Date Created</t>
  </si>
  <si>
    <t>Purpose</t>
  </si>
  <si>
    <t>Author</t>
  </si>
  <si>
    <t>Project</t>
  </si>
  <si>
    <t>File Name</t>
  </si>
  <si>
    <t>File Information</t>
  </si>
  <si>
    <t>MWh</t>
  </si>
  <si>
    <t>Adjusted Baseline Sales</t>
  </si>
  <si>
    <t>Baseline Values Required for Calculations</t>
  </si>
  <si>
    <t xml:space="preserve">Deemed Average Weather Normalized Sales </t>
  </si>
  <si>
    <t xml:space="preserve">Adjusted for 10 MW Exempt Customers </t>
  </si>
  <si>
    <t>Legacy CPAS as %</t>
  </si>
  <si>
    <t>Legacy CPAS as MWh</t>
  </si>
  <si>
    <t>Applicable Annual Incremental Goal (AAIG)</t>
  </si>
  <si>
    <t>Topic</t>
  </si>
  <si>
    <t>Carryover savings</t>
  </si>
  <si>
    <t>Gas Savings Conversion Cap (10% of AAIG)</t>
  </si>
  <si>
    <t>CPAS Goals</t>
  </si>
  <si>
    <t>Deemed Legacy CPAS</t>
  </si>
  <si>
    <t>Unmodified CPAS Goals as %</t>
  </si>
  <si>
    <t>Unmodified CPAS Goals as MWh</t>
  </si>
  <si>
    <t>Modified CPAS Goals as %</t>
  </si>
  <si>
    <t>Modified CPAS Goals as MWh</t>
  </si>
  <si>
    <t>Modified Applicable Annual Incremental Goal as MWh</t>
  </si>
  <si>
    <t>Unmodified Applicable Annual Incremental Goal as MWh</t>
  </si>
  <si>
    <t>Unmodified Gas Savings Conversion Cap in MWh</t>
  </si>
  <si>
    <t>Modified Gas Savings Conversion Cap in MWh</t>
  </si>
  <si>
    <t>Advanced Thermostat</t>
  </si>
  <si>
    <t>Most recent AIC electric savings goals are presented in Appendix B to AIC's Compliance Filing from February 19, 2019 in Docket 17-0311: https://icc.illinois.gov/downloads/public/edocket/492911.pdf</t>
  </si>
  <si>
    <t>First-Year Verified Gross MWh</t>
  </si>
  <si>
    <t>Measures without verified gross</t>
  </si>
  <si>
    <t>Notes on CPAS items</t>
  </si>
  <si>
    <t>Reference Values</t>
  </si>
  <si>
    <t>Modified Goals</t>
  </si>
  <si>
    <t>Streetlighting</t>
  </si>
  <si>
    <t>CPAS - Verified Net MWh</t>
  </si>
  <si>
    <t>Initiative-Level WAML</t>
  </si>
  <si>
    <t>Initiative</t>
  </si>
  <si>
    <t>Retro-Commissioning</t>
  </si>
  <si>
    <t>Custom</t>
  </si>
  <si>
    <t>Standard</t>
  </si>
  <si>
    <t>HVAC</t>
  </si>
  <si>
    <t>Modified Gas Savings Conversion Cap in Therms</t>
  </si>
  <si>
    <t>Metric</t>
  </si>
  <si>
    <t>Lighting</t>
  </si>
  <si>
    <t>Clothes Washer</t>
  </si>
  <si>
    <t>Therms Converted</t>
  </si>
  <si>
    <t>Smart Savers</t>
  </si>
  <si>
    <t>MWh Equivalent</t>
  </si>
  <si>
    <t>Total</t>
  </si>
  <si>
    <t>Conversion Cap</t>
  </si>
  <si>
    <t>% of Cap</t>
  </si>
  <si>
    <t>Multifamily</t>
  </si>
  <si>
    <t>Appliance Recycling</t>
  </si>
  <si>
    <t>Behavior Modification</t>
  </si>
  <si>
    <t>Public Housing</t>
  </si>
  <si>
    <t>Retail Products</t>
  </si>
  <si>
    <t>Showerhead</t>
  </si>
  <si>
    <t>Pipe Insulation</t>
  </si>
  <si>
    <t>Advanced Power Strip - Tier 1</t>
  </si>
  <si>
    <t>Attic Insulation</t>
  </si>
  <si>
    <t>Air Sealing</t>
  </si>
  <si>
    <t>BPM</t>
  </si>
  <si>
    <t>Reference and Notes</t>
  </si>
  <si>
    <t>Residential Program CPAS</t>
  </si>
  <si>
    <t>Business Program CPAS</t>
  </si>
  <si>
    <t>Results</t>
  </si>
  <si>
    <t>Initiative-Level Results</t>
  </si>
  <si>
    <t>Additional Detail</t>
  </si>
  <si>
    <t>Custom (Project-Level)</t>
  </si>
  <si>
    <t>E.g. HER. This is presented in exactly the same way as the above; e.g., a decay of savings over time is shown in CPAS tables.</t>
  </si>
  <si>
    <t>Note</t>
  </si>
  <si>
    <t>Backup calculations to support AAIG, legacy CPAS, gas conversion cap, etc.; all values sourced from Modified Goals tab and 220 ILCS 5/8-103B</t>
  </si>
  <si>
    <t>Expired Legacy CPAS as MWh</t>
  </si>
  <si>
    <t>AIC 2018-2021 Plan Appendix B (revised February 19, 2019) with modified goal information</t>
  </si>
  <si>
    <t>Portfolio CPAS</t>
  </si>
  <si>
    <t>Portfolio AAIG</t>
  </si>
  <si>
    <t>These goals are modified pursuant to 220 ILCS 5/8-103B(f) and (b-20).</t>
  </si>
  <si>
    <t>Gas Conversion Notes</t>
  </si>
  <si>
    <t>NTGR</t>
  </si>
  <si>
    <t>2019 Ameren Illinois (AIC) Portfolio CPAS</t>
  </si>
  <si>
    <t>Cumulative persisting annual savings (CPAS) calculations and applicable annual incremental goal (AAIG) achievement for the AIC 2019 portfolio of energy efficiency programs</t>
  </si>
  <si>
    <t>2019 portfolio-level CPAS calculations</t>
  </si>
  <si>
    <t>Assessment of 2019 AAIG achievement</t>
  </si>
  <si>
    <t>2019 Residential Program CPAS</t>
  </si>
  <si>
    <t>2019 Business Program CPAS</t>
  </si>
  <si>
    <t>CPAS for the 2019 Retail Products Initiative</t>
  </si>
  <si>
    <t>CPAS for the 2019 Public Housing Initiative</t>
  </si>
  <si>
    <t>CPAS for the 2019 Behavioral Modification Initiative</t>
  </si>
  <si>
    <t>CPAS for the 2019 HVAC Initiative</t>
  </si>
  <si>
    <t>CPAS for the 2019 Appliance Recycling Initiative</t>
  </si>
  <si>
    <t>CPAS for the 2019 Multifamily Initiative</t>
  </si>
  <si>
    <t>CPAS for the 2019 Direct Distribution Initiative</t>
  </si>
  <si>
    <t>CPAS for the 2019 Standard Initiative</t>
  </si>
  <si>
    <t>CPAS for the 2019 Custom Initiative</t>
  </si>
  <si>
    <t>CPAS for the 2019 Retro-Commissioning Initiative</t>
  </si>
  <si>
    <t>CPAS for the 2019 Streetlighting Initiative</t>
  </si>
  <si>
    <t>CPAS for the 2019 Custom Initiative presented by project</t>
  </si>
  <si>
    <t>CPAS for the 2019 Retro-Commissioning Initiative presented by project</t>
  </si>
  <si>
    <r>
      <t xml:space="preserve">Carryover savings are presented in CPAS in the year which the product is </t>
    </r>
    <r>
      <rPr>
        <u/>
        <sz val="10"/>
        <color rgb="FF000000"/>
        <rFont val="Franklin Gothic Book"/>
        <family val="2"/>
        <scheme val="minor"/>
      </rPr>
      <t>installed</t>
    </r>
    <r>
      <rPr>
        <sz val="10"/>
        <color rgb="FF000000"/>
        <rFont val="Franklin Gothic Book"/>
        <family val="2"/>
        <scheme val="minor"/>
      </rPr>
      <t>. Products purchased in 2019 but installed in future years are therefore excluded from 2019 CPAS.</t>
    </r>
  </si>
  <si>
    <t>Decaying savings</t>
  </si>
  <si>
    <t>2019 Standard LED - Residential</t>
  </si>
  <si>
    <t>2019 Standard LED - Commercial</t>
  </si>
  <si>
    <t>2019 Reflector LED - Residential</t>
  </si>
  <si>
    <t>2019 Reflector LED - Commercial</t>
  </si>
  <si>
    <t>2019 Specialty LED - Residential</t>
  </si>
  <si>
    <t>2019 Specialty LED - Commercial</t>
  </si>
  <si>
    <t>2018 Standard LED - Residential</t>
  </si>
  <si>
    <t>2018 Standard LED - Commercial</t>
  </si>
  <si>
    <t>2018 Reflector LED - Residential</t>
  </si>
  <si>
    <t>2018 Reflector LED - Commercial</t>
  </si>
  <si>
    <t>2018 Specialty LED - Residential</t>
  </si>
  <si>
    <t>2018 Specialty LED - Commercial</t>
  </si>
  <si>
    <t>PYTR Standard LED - Residential</t>
  </si>
  <si>
    <t>PYTR Standard LED - Commercial</t>
  </si>
  <si>
    <t>PYTR Reflector LED - Residential</t>
  </si>
  <si>
    <t>PYTR Reflector LED - Commercial</t>
  </si>
  <si>
    <t>PYTR Specialty LED - Residential</t>
  </si>
  <si>
    <t>PYTR Specialty LED - Commercial</t>
  </si>
  <si>
    <t>PY9 Standard LED - Residential</t>
  </si>
  <si>
    <t>PY9 Standard LED - Commercial</t>
  </si>
  <si>
    <t>PY9 Reflector LED - Residential</t>
  </si>
  <si>
    <t>PY9 Reflector LED - Commercial</t>
  </si>
  <si>
    <t>PY9 Specialty LED - Residential</t>
  </si>
  <si>
    <t>PY9 Specialty LED - Commercial</t>
  </si>
  <si>
    <t>PY9 Standard CFL - Residential</t>
  </si>
  <si>
    <t>PY9 Standard CFL - Commercial</t>
  </si>
  <si>
    <t>Advanced Power Strip</t>
  </si>
  <si>
    <t>Variable-Speed Pool Pump</t>
  </si>
  <si>
    <t>Electric Clothes Dryer</t>
  </si>
  <si>
    <t>Refrigerator</t>
  </si>
  <si>
    <t>Freezer</t>
  </si>
  <si>
    <t>Expiring 2019 CPAS</t>
  </si>
  <si>
    <t>CPAS (Verified Net MWh)</t>
  </si>
  <si>
    <t>Expired 2019 CPAS</t>
  </si>
  <si>
    <t>Standard LED - Common Area</t>
  </si>
  <si>
    <t>Standard LED - Exterior</t>
  </si>
  <si>
    <t>Specialty LED - In unit</t>
  </si>
  <si>
    <t>Reflector LED - Common Area</t>
  </si>
  <si>
    <t>Standard LED - In unit</t>
  </si>
  <si>
    <t>Bathroom Faucet Aerator</t>
  </si>
  <si>
    <t>Kitchen Faucet Aerator</t>
  </si>
  <si>
    <t>• Mid-life adjusted savings for Standard LEDs installed in in-unit, common area, and exterior. Shift occurs in 2021.
• Mid-life adjusted savings for Specialty LEDs installed in in-unit and common area. Shift occurs in 2024.
• Common Area LEDs have fractional measure life claiming savings 40% of annual savings in the 9th year.
• Exterior LEDs have fractional measure life claiming ~60% of annual savings in the 12th year.
• Air Sealing baseline shift after year 10
• Attic Insulation baseline shift after year 10</t>
  </si>
  <si>
    <t>Public Housing Initiative</t>
  </si>
  <si>
    <t>• TRM V7.0 recommends baseline shift for standard LEDs to 45 lumens per watt starting in 2021 to account for possible future implementation of EISA efficiency standards
• TRM V7.0 recommends baseline shift for all LEDs to 45 lumens per watt starting in 2024 to account for possible future implementation of EISA efficiency standards
• TRM V7.0 recommends EUL for CFLs cut off at 2 years to account for possible future implementation of EISA efficiency standards</t>
  </si>
  <si>
    <t>Multifamily Initiative</t>
  </si>
  <si>
    <t>Specialty LED - Common Area</t>
  </si>
  <si>
    <t xml:space="preserve">Bathroom Faucet Aerator </t>
  </si>
  <si>
    <t>• Mid-life adjusted savings for Standard LEDs installed in in-unit, common area, and exterior. Shift occurs in 2021.
• Mid-life adjusted savings for Specialty LEDs installed in in-unit and common area. Shift occurs in 2024.
• Common Area LEDs have fractional measure life claiming savings 40% of annual savings in the 9th year.
• Exterior LEDs have fractional measure life claiming ~60% of annual savings in the 12th year.</t>
  </si>
  <si>
    <t>Appliance Recycling Initiative</t>
  </si>
  <si>
    <t>Direct Distribution Initiative</t>
  </si>
  <si>
    <t>Hot Water Temperature Card Thermometer</t>
  </si>
  <si>
    <t>HVAC Initiative</t>
  </si>
  <si>
    <t>ASHP Standard</t>
  </si>
  <si>
    <t>ASHP ER (Replaces ASHP)</t>
  </si>
  <si>
    <t>ASHP ER (Replaces Resistance)</t>
  </si>
  <si>
    <t>CAC Standard</t>
  </si>
  <si>
    <t>CAC ER</t>
  </si>
  <si>
    <t>Heat Pump Water Heater</t>
  </si>
  <si>
    <t>• Mid-adjustment baseline shift occurs after 6 years for ASHP ER (Replaces ASHP)
• Remaining useful life of Electric Resistance is 18 years. Since ASHPs and DMSHPs have an EUL of 16 and 15, respectively,  and the RUL of electric resistance exceeds that, there is no shift for ASHP ER (Replaces Resistance) or Dutcless MiniSPlit HP ER (Replaces Resistance)
• Mid-adjustment baseline shift occurs after 6 years for Ductless MiniSplit HP ER (Replaces ASHP)
• There are two mid-adjustment baseline shifts for Heat Pump Water Heaters. Once in year 10 for all homes with equipment other than a gas boiler and again in year 13  for those with gas boilers.</t>
  </si>
  <si>
    <t>2019 Portfolio CPAS</t>
  </si>
  <si>
    <t>Expiring 2019 Portfolio CPAS</t>
  </si>
  <si>
    <t>Expired 2019 Portfolio CPAS</t>
  </si>
  <si>
    <t>Standard Initiative</t>
  </si>
  <si>
    <t>VSDs</t>
  </si>
  <si>
    <t>Specialty Equipment</t>
  </si>
  <si>
    <t>Leak Survey and Repair</t>
  </si>
  <si>
    <t>Green Nozzles</t>
  </si>
  <si>
    <t>Online Store</t>
  </si>
  <si>
    <t>SBDI</t>
  </si>
  <si>
    <t>Streetlighting Initiative</t>
  </si>
  <si>
    <t xml:space="preserve">• A baseline shift occurs in 2023 for measures installed as early replacement of mercury vapor lamps.  IL-TRM v8.0 stipulates that mercury vapor lamps have a four-year remaining useful life (footnote 881 stipulates RUL is one third of the ECM measure life). </t>
  </si>
  <si>
    <t>2019 Portfolio Applicable Annual Incremental Goal Achievement</t>
  </si>
  <si>
    <t>2019 Annual Net Savings</t>
  </si>
  <si>
    <t>2019 Expiring CPAS from Legislation</t>
  </si>
  <si>
    <t>2019 Annual Incremental Savings Achieved</t>
  </si>
  <si>
    <t>2019 AAIG</t>
  </si>
  <si>
    <t>% of 2019 AAIG Achieved</t>
  </si>
  <si>
    <t>2019 Portfolio WAML</t>
  </si>
  <si>
    <t>2019 Portfolio-Level CPAS</t>
  </si>
  <si>
    <t>2019 Gas Conversion Notes</t>
  </si>
  <si>
    <t>Brief summary on portfolio therms converted to kWh in 2019</t>
  </si>
  <si>
    <t>CPAS for the 2019 Income Qualified Initiative</t>
  </si>
  <si>
    <t>Building Operator Certification</t>
  </si>
  <si>
    <t>2019 CPAS from Building Operator Certification</t>
  </si>
  <si>
    <t>CPAS for the 2019 Income Qualified Initiative presented by channel</t>
  </si>
  <si>
    <t>Certain measures, such as screw-based lighting and early replacement HVAC measures, show variance in persisting savings at the point which the baseline changes.</t>
  </si>
  <si>
    <t>Dual baselines</t>
  </si>
  <si>
    <t>Voltage Optimization Program</t>
  </si>
  <si>
    <t>Voltage Optimization - 2019 Cohort</t>
  </si>
  <si>
    <t>• Measure life is deemed at 15 years by FEJA.</t>
  </si>
  <si>
    <t>N/A</t>
  </si>
  <si>
    <t>First-Year Verified Gross Savings (MWh)</t>
  </si>
  <si>
    <t>CPAS – Verified Net Savings (MWh)</t>
  </si>
  <si>
    <t>…</t>
  </si>
  <si>
    <t>2019 CPAS</t>
  </si>
  <si>
    <t>WAML</t>
  </si>
  <si>
    <t>Lifetime Savings (MWh)</t>
  </si>
  <si>
    <t>2019 Residential Program CPAS and WAML</t>
  </si>
  <si>
    <t>Behavioral Modification Initiative</t>
  </si>
  <si>
    <t>Home Energy Reports</t>
  </si>
  <si>
    <t>2019 Business Program CPAS and WAML</t>
  </si>
  <si>
    <t>SBEP</t>
  </si>
  <si>
    <t>Retro-Commissioning Initiative</t>
  </si>
  <si>
    <t>Cooling tower optimization</t>
  </si>
  <si>
    <t>Boiler/hot water/steam system</t>
  </si>
  <si>
    <t>Chiller/chilled water system</t>
  </si>
  <si>
    <t>Economizer and ventilation controls</t>
  </si>
  <si>
    <t>Water pump optimization</t>
  </si>
  <si>
    <t>Package/Split-System HVAC Changes</t>
  </si>
  <si>
    <t>VO</t>
  </si>
  <si>
    <t>2019 CPAS from Voltage Optimization</t>
  </si>
  <si>
    <t>RCx</t>
  </si>
  <si>
    <t>BOC</t>
  </si>
  <si>
    <t>ARI</t>
  </si>
  <si>
    <t>BM</t>
  </si>
  <si>
    <t>PH</t>
  </si>
  <si>
    <t>RP</t>
  </si>
  <si>
    <t>MF</t>
  </si>
  <si>
    <t>SL</t>
  </si>
  <si>
    <t>Voltage Optimization</t>
  </si>
  <si>
    <t>Hannah Howard, Zach Ross, and Evan Tincknell (Opinion Dynamics)</t>
  </si>
  <si>
    <t>2019 Custom Initiative CPAS</t>
  </si>
  <si>
    <t>This tab provides more detail than the typical CPAS tables, including demand and gas savings to support later cost-effectiveness calculations. The table below does not reflect therm conversion; a table later on this tab does.</t>
  </si>
  <si>
    <t>Project ID</t>
  </si>
  <si>
    <t>Offering</t>
  </si>
  <si>
    <t>Verified EUL</t>
  </si>
  <si>
    <t>First-Year Verified Net Savings (MWh)</t>
  </si>
  <si>
    <t>First-Year Verified Net Savings (MW)</t>
  </si>
  <si>
    <t>First-Year Verified Net Savings (Therms)</t>
  </si>
  <si>
    <t>Verified Net MW</t>
  </si>
  <si>
    <t>Verified Net Therms</t>
  </si>
  <si>
    <t>• Custom Initiative measure lives were adjusted in a manner similar to how we adjust savings, producing partial measure lives in almost all cases.</t>
  </si>
  <si>
    <t>EUL</t>
  </si>
  <si>
    <t>CI - Custom Incentives</t>
  </si>
  <si>
    <t>NCL - New Construction Lighting</t>
  </si>
  <si>
    <t>Custom Gas Conversion</t>
  </si>
  <si>
    <t>Custom (gas conversion)</t>
  </si>
  <si>
    <t xml:space="preserve">N/A  </t>
  </si>
  <si>
    <t>Custom (conversion)</t>
  </si>
  <si>
    <t>Instant Incentives</t>
  </si>
  <si>
    <t>• Measures replacing T12 linear lamps have a baseline shift in year 2020. These measures include,  "4.5.3. High Performance and Reduced Wattage T8 Fixtures and Lamps,"4.5.12. T5 Fixtures and Lamps," "4.5.2. Fluorescent Delamping," and "4.5.4. LED Bulbs and Fixture."
• Standard lamps a part of measure "4.5.4. LED Bulbs and Fixtures" have a baseline shift in 2021.
• Lighting measure "4.5.4. LED Bulbs and Fixtures" has a 50,000 hours effective useful life (EUL). Depending on annual operating hours, some lamps end-of-life may occur mid-year, illustrated by incremental drop-offs in annual persistent savings after 2023; the shortest lifetime possible is 5.7 years (8,766 hoursannual/50,000 hoursEUL).
• Package Terminal Air Conditioner (PTAC) and Package Terminal Heat Pump (PTHP) measures have an early replacement option with an remaining EUL of 5 years for the existing equipment. The baseline shift occurs in 2023.
• The EUL for High Efficiency Furnace measures is 16.5 years.</t>
  </si>
  <si>
    <t>Custom Incentives</t>
  </si>
  <si>
    <t>New Construction Lighting</t>
  </si>
  <si>
    <t>Compressed Air Retro-Commissioning</t>
  </si>
  <si>
    <t>Large Facility Retro-Commissioning</t>
  </si>
  <si>
    <t>Retro-Commissioning Lite</t>
  </si>
  <si>
    <t>Municipality-Owned Streetlighting: DLC Standard</t>
  </si>
  <si>
    <t>Municipality-Owned Streetlighting: DLC Premium</t>
  </si>
  <si>
    <t>Utility-Owned Streetlighting</t>
  </si>
  <si>
    <t>Utility-Owned Streetlighting - Replacing Mercury Vapor</t>
  </si>
  <si>
    <t>HVAC scheduling</t>
  </si>
  <si>
    <t>2019 Expiring CPAS from 2018 Portfolio</t>
  </si>
  <si>
    <t>PY9 IPA Rural Kits Standard CFL</t>
  </si>
  <si>
    <t>PY9 IPA MICK Standard CFL</t>
  </si>
  <si>
    <t>PY9 IPA CFL Distribution Standard CFL</t>
  </si>
  <si>
    <t>Boiler</t>
  </si>
  <si>
    <t>Boiler ER</t>
  </si>
  <si>
    <t>Duct Sealing</t>
  </si>
  <si>
    <t>Faucet Aerator</t>
  </si>
  <si>
    <t>Furnace</t>
  </si>
  <si>
    <t>Furnace ER</t>
  </si>
  <si>
    <t>Insulation</t>
  </si>
  <si>
    <t>CPAS resulting from 2019 Income Qualified Initiative gas conversion</t>
  </si>
  <si>
    <t>CPAS resulting from 2019 Custom Initiative gas conversion</t>
  </si>
  <si>
    <t>Custom Conv.</t>
  </si>
  <si>
    <t>IQ Conv.</t>
  </si>
  <si>
    <t>2019 Custom Initiative Gas Conversion CPAS</t>
  </si>
  <si>
    <t>2019 Income Qualified Initiative Gas Conversion</t>
  </si>
  <si>
    <t>2019 Retail Products Initiative</t>
  </si>
  <si>
    <t>2019 Income Qualified Initiative</t>
  </si>
  <si>
    <t>Report Tables</t>
  </si>
  <si>
    <t>Residential</t>
  </si>
  <si>
    <t>Business</t>
  </si>
  <si>
    <t>CAA</t>
  </si>
  <si>
    <t>Channel</t>
  </si>
  <si>
    <t>Measure</t>
  </si>
  <si>
    <t>Refrigerator Recycling</t>
  </si>
  <si>
    <t>Freezer Recycling</t>
  </si>
  <si>
    <t>DHP</t>
  </si>
  <si>
    <t>DHP ER (Replaces Resistance)</t>
  </si>
  <si>
    <t>DHP ER (Replaces ASHP)</t>
  </si>
  <si>
    <t>E.g. HER, BOC, advanced thermostats. "Verified gross" savings for the purposes of WAML calculations are set equal to verified net.</t>
  </si>
  <si>
    <t>Gas Savings Converted (MWh equivalent)</t>
  </si>
  <si>
    <t>Gas Savings Converted (Therms)</t>
  </si>
  <si>
    <t>First-Year Verified Gross Therms</t>
  </si>
  <si>
    <t>Expiring 2019 Therms</t>
  </si>
  <si>
    <t>Expired 2019 Therms</t>
  </si>
  <si>
    <t>Residential NPSO</t>
  </si>
  <si>
    <t>Legacy CPAS</t>
  </si>
  <si>
    <t>Expiring Legacy CPAS</t>
  </si>
  <si>
    <t>Expired Legacy CPAS</t>
  </si>
  <si>
    <t>Expiring Legacy CPAS as MWh</t>
  </si>
  <si>
    <t>Total CPAS Achieved</t>
  </si>
  <si>
    <t>Modified CPAS Goals</t>
  </si>
  <si>
    <t>2018 Portfolio CPAS</t>
  </si>
  <si>
    <t>Expiring 2018 Portfolio CPAS</t>
  </si>
  <si>
    <t>Expired 2018 Portfolio CPAS</t>
  </si>
  <si>
    <t>2018 Portfolio CPAS Achieved</t>
  </si>
  <si>
    <t>Specialty LED - In Unit</t>
  </si>
  <si>
    <t>Standard LED - In Unit</t>
  </si>
  <si>
    <t>• No verified gross savings exist for this initiative due to the analytical method used to determine savings (a RCT), that produces verified net savings. Therefore, the "verified gross" column for this table and used for weighting of WAML actually represents verified net savings.
• Home Energy Report savings decay over time in accordance with IL-TRM V7.0 Measure 6.1.1.</t>
  </si>
  <si>
    <t>Reflector LED - In Unit</t>
  </si>
  <si>
    <t>Enduse</t>
  </si>
  <si>
    <t>First-Year Verified Gross Savings (kWh)</t>
  </si>
  <si>
    <t>First-Year Verified Net Savings (kWh)</t>
  </si>
  <si>
    <t>CARx - Compressed Air Retro Commissioning</t>
  </si>
  <si>
    <t>LFRCx - Large Facility Retrocommissioning</t>
  </si>
  <si>
    <t>RCx - Lite Retrocommissioning</t>
  </si>
  <si>
    <t>2019 Retro-Commissioning Initiative Project-Level CPAS</t>
  </si>
  <si>
    <t>CPAS - Verified Net kWh</t>
  </si>
  <si>
    <t>2019 Portfolio CPAS and WAML</t>
  </si>
  <si>
    <t>Portfolio</t>
  </si>
  <si>
    <t>2019 Portfolio CPAS in condensed form</t>
  </si>
  <si>
    <t>2019 Residential Program CPAS in condensed form</t>
  </si>
  <si>
    <t>2019 Business Program CPAS in condensed form</t>
  </si>
  <si>
    <t>RCx (Project-Level)</t>
  </si>
  <si>
    <t>Custom Initiative</t>
  </si>
  <si>
    <t>For measure-level detail, see detail tab</t>
  </si>
  <si>
    <t>IQ (by Channel)</t>
  </si>
  <si>
    <t>Weighted Average Measure Life</t>
  </si>
  <si>
    <t>Bathroom Exhaust Fan</t>
  </si>
  <si>
    <t>Crawl Space Insulation</t>
  </si>
  <si>
    <t>Floor Insulation</t>
  </si>
  <si>
    <t>Standard LED</t>
  </si>
  <si>
    <t>Rim Joist Insulation</t>
  </si>
  <si>
    <t>Wall Insulation</t>
  </si>
  <si>
    <t>Full Community Kit - LED Standard</t>
  </si>
  <si>
    <t>Full Community Kit - Advanced Power Strip</t>
  </si>
  <si>
    <t>Full Community Kit - Showerhead</t>
  </si>
  <si>
    <t>Full Community Kit - Faucet Aerator</t>
  </si>
  <si>
    <t>Full Community Kit - Water Temperature Card</t>
  </si>
  <si>
    <t xml:space="preserve">• Mid-life adjusted savings in 2021 for standard LEDs
• Baseline shift for envelope measures (air sealing, attic insulation, crawl space insulation, floor insulation, rim joist insulation, wall insulation) after year 10 </t>
  </si>
  <si>
    <t>ASHP (ER) - Replaces ASHP</t>
  </si>
  <si>
    <t>ASHP (ER) - Replaces Electric Resistance</t>
  </si>
  <si>
    <t>ASHP (TOS)</t>
  </si>
  <si>
    <t>Central AC (ER)</t>
  </si>
  <si>
    <t>Central AC (TOS)</t>
  </si>
  <si>
    <t>Electric Community Kit - LED Standard</t>
  </si>
  <si>
    <t>Electric Community Kit - Advanced Power Strip</t>
  </si>
  <si>
    <t>Hot Water Pipe Insulation</t>
  </si>
  <si>
    <t>Specialty LED</t>
  </si>
  <si>
    <t>Specialty LED - Exterior</t>
  </si>
  <si>
    <t>Reflector LED</t>
  </si>
  <si>
    <t>Reflector LED - Exterior</t>
  </si>
  <si>
    <t>• Mid-life adjusted savings in 2021 for standard LEDs
• Mid-life adjusted savings in 2024 for specialty LEDs
• Mid-life adjusted savings in 2024 for reflector LEDs
• Baseline shift for envelope improvements (air sealing, attic insulation, crawl space insulation, floor insulation, rim joist insulation, wall insulation, duct sealing) after year 10 
• Baseline shift in year 7 for early retirement ASHP (replacing ASHP) and CACs
• No shift for early retirement ASHP (replacing electric resistance) as the RUL for electric resistance exceeds the EUL of the ASHP.</t>
  </si>
  <si>
    <t>Ductless Heat Pump (ER)</t>
  </si>
  <si>
    <t>• Mid-life adjusted savings in 2021 for standard LEDs
• Mid-life adjusted savings in 2024 for specialty LEDs
• Mid-life adjusted savings in 2021 for reflector LEDs
• Baseline shift in year 7 for early retirement Ductless HPs
• Fractional measure life for common area and exterior LEDs</t>
  </si>
  <si>
    <t>CEFS Kit - LED Standard</t>
  </si>
  <si>
    <t>CEFS Kit - LED Night Light</t>
  </si>
  <si>
    <t>CEFS Kit - Outlet Gasket</t>
  </si>
  <si>
    <t>CEFS Kit - Furnace Filter Alarm</t>
  </si>
  <si>
    <t>• Algorithms for outlet gaskets using Method 2 do not require HVAC equipment efficiencies, therefore no shift as one would expect for air sealing measure after year 10.
• Mid-life adjusted savings in 2021 for standard LEDs</t>
  </si>
  <si>
    <t>Boiler (ER)</t>
  </si>
  <si>
    <t>Boiler (TOS)</t>
  </si>
  <si>
    <t>Furnace (ER)</t>
  </si>
  <si>
    <t>Furnace (TOS)</t>
  </si>
  <si>
    <t>• Baseline shift for envelope improvements (air sealing, attic insulation, crawl space insulation, floor insulation, rim joist insulation, wall insulation, duct sealing) after year 10 for those with gas furnaces.
• Baseline shift for envelope improvements (air sealing, attic insulation, crawl space insulation, floor insulation, rim joist insulation, and wall insulation) after year 13 for those with gas boilers.
• Baseline shift for early retirement boilers after year 8.
• Baseline shift for early retirement furnaces after year 6.
• Baseline shift after year 10 for duct sealing; Shift doesn't visually appear since the mid-adjustment algorithm in the TRM produces results equal to 1st-year savings.</t>
  </si>
  <si>
    <t>IQ Initiative Measure-Level CPAS and WAML by Channel</t>
  </si>
  <si>
    <t>CAA Channel</t>
  </si>
  <si>
    <t>Multifamily Channel</t>
  </si>
  <si>
    <t>Community Kits Channel</t>
  </si>
  <si>
    <t>Single Family Channel</t>
  </si>
  <si>
    <t>Single Family Channel - All Gas Savings</t>
  </si>
  <si>
    <t>Single Family</t>
  </si>
  <si>
    <t>• Air Sealing baseline shift after year 10
• Attic Insulation baseline shift after year 10</t>
  </si>
  <si>
    <t>IQ - SF</t>
  </si>
  <si>
    <t>IQ - CAA</t>
  </si>
  <si>
    <t>IQ - MF</t>
  </si>
  <si>
    <t>IQ - Smart Savers</t>
  </si>
  <si>
    <t>IQ - SF (gas conversion)</t>
  </si>
  <si>
    <t>School Kits</t>
  </si>
  <si>
    <t>Appliance Recycling Kits</t>
  </si>
  <si>
    <t>Community Kits</t>
  </si>
  <si>
    <t>9W LED (2019 - Year 1)</t>
  </si>
  <si>
    <t>9W LEDs (Carryover from 2018 [Year 2 2018])</t>
  </si>
  <si>
    <t>9W LEDs (Carryover from 2017 [Year 3 Transition Period)</t>
  </si>
  <si>
    <t>13W CFLs (Carryover from 2017 [Year 3 PY9])</t>
  </si>
  <si>
    <t>1.0 GPM Bath Faucet Aerator</t>
  </si>
  <si>
    <t>1.5 GPM Kitchen Faucet Aerator</t>
  </si>
  <si>
    <t>1.5 GPM High Efficiency Showerhead</t>
  </si>
  <si>
    <t>Advanced Power Strips</t>
  </si>
  <si>
    <t>School Kits Channel</t>
  </si>
  <si>
    <t>Appliance Recycling Kits Channel</t>
  </si>
  <si>
    <t>DD - Appliance Recycling Kits</t>
  </si>
  <si>
    <t>DD - Community Kits</t>
  </si>
  <si>
    <t>DD - School Kits</t>
  </si>
  <si>
    <t>Income Qualified - Single Family</t>
  </si>
  <si>
    <t>IQ (Rollup)</t>
  </si>
  <si>
    <t>DD (Rollup)</t>
  </si>
  <si>
    <t>DD (by Channel)</t>
  </si>
  <si>
    <t>CPAS for the 2019 Direct Distribution Initiative presented by channel</t>
  </si>
  <si>
    <t>Annual Verified Gross Therms</t>
  </si>
  <si>
    <t>Annual Verified Gross MWh (Converted)</t>
  </si>
  <si>
    <t>Gas to Electric Conversion Projects</t>
  </si>
  <si>
    <t>Annual Verified Net MWh (Converted)</t>
  </si>
  <si>
    <t>Annual Verified Net Therms</t>
  </si>
  <si>
    <t>Annual Verified Gross Savings (MWh)</t>
  </si>
  <si>
    <t>Annual Verified Net Savings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</si>
</sst>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
    <numFmt numFmtId="168" formatCode="0.000"/>
    <numFmt numFmtId="169" formatCode="#,##0.000_);\(#,##0.000\)"/>
    <numFmt numFmtId="170" formatCode="#,##0.000"/>
    <numFmt numFmtId="171" formatCode="_(* #,##0.000_);_(* \(#,##0.000\);_(* &quot;-&quot;??_);_(@_)"/>
    <numFmt numFmtId="172" formatCode="#,##0.0"/>
  </numFmts>
  <fonts count="57" x14ac:knownFonts="1">
    <font>
      <sz val="11"/>
      <color theme="1"/>
      <name val="Franklin Gothic Book"/>
      <family val="2"/>
      <scheme val="minor"/>
    </font>
    <font>
      <sz val="11"/>
      <color theme="1"/>
      <name val="Franklin Gothic Book"/>
      <family val="2"/>
      <scheme val="minor"/>
    </font>
    <font>
      <sz val="10"/>
      <color theme="0"/>
      <name val="Franklin Gothic Medium"/>
      <family val="2"/>
    </font>
    <font>
      <sz val="10"/>
      <name val="Arial"/>
      <family val="2"/>
    </font>
    <font>
      <u/>
      <sz val="11"/>
      <color theme="10"/>
      <name val="Franklin Gothic Book"/>
      <family val="2"/>
    </font>
    <font>
      <sz val="10"/>
      <color theme="1"/>
      <name val="Arial"/>
      <family val="2"/>
    </font>
    <font>
      <sz val="11"/>
      <color theme="1"/>
      <name val="Arial"/>
      <family val="2"/>
    </font>
    <font>
      <sz val="10"/>
      <color theme="1"/>
      <name val="Franklin Gothic Book"/>
      <family val="2"/>
    </font>
    <font>
      <b/>
      <sz val="10"/>
      <color theme="1"/>
      <name val="Franklin Gothic Book"/>
      <family val="2"/>
    </font>
    <font>
      <sz val="10"/>
      <color theme="1"/>
      <name val="Franklin Gothic Book"/>
      <family val="2"/>
      <scheme val="minor"/>
    </font>
    <font>
      <sz val="11"/>
      <name val="Calibri"/>
      <family val="2"/>
    </font>
    <font>
      <sz val="10"/>
      <name val="Franklin Gothic Book"/>
      <family val="2"/>
      <scheme val="minor"/>
    </font>
    <font>
      <sz val="11"/>
      <name val="Calibri"/>
      <family val="2"/>
    </font>
    <font>
      <b/>
      <sz val="10"/>
      <color theme="1"/>
      <name val="Franklin Gothic Book"/>
      <family val="2"/>
      <scheme val="minor"/>
    </font>
    <font>
      <sz val="11"/>
      <color theme="1"/>
      <name val="Franklin Gothic Medium"/>
      <family val="2"/>
    </font>
    <font>
      <sz val="10"/>
      <color rgb="FF000000"/>
      <name val="Franklin Gothic Book"/>
      <family val="2"/>
      <scheme val="minor"/>
    </font>
    <font>
      <i/>
      <sz val="10"/>
      <color rgb="FF000000"/>
      <name val="Franklin Gothic Book"/>
      <family val="2"/>
      <scheme val="minor"/>
    </font>
    <font>
      <b/>
      <sz val="10"/>
      <color rgb="FF000000"/>
      <name val="Franklin Gothic Book"/>
      <family val="2"/>
    </font>
    <font>
      <sz val="11"/>
      <color theme="0"/>
      <name val="Franklin Gothic Book"/>
      <family val="2"/>
      <scheme val="minor"/>
    </font>
    <font>
      <b/>
      <sz val="10"/>
      <color rgb="FF000000"/>
      <name val="Franklin Gothic Book"/>
      <family val="2"/>
      <scheme val="minor"/>
    </font>
    <font>
      <sz val="18"/>
      <color theme="3"/>
      <name val="Franklin Gothic Book"/>
      <family val="2"/>
      <scheme val="major"/>
    </font>
    <font>
      <b/>
      <sz val="15"/>
      <color theme="3"/>
      <name val="Franklin Gothic Book"/>
      <family val="2"/>
      <scheme val="minor"/>
    </font>
    <font>
      <b/>
      <sz val="13"/>
      <color theme="3"/>
      <name val="Franklin Gothic Book"/>
      <family val="2"/>
      <scheme val="minor"/>
    </font>
    <font>
      <b/>
      <sz val="11"/>
      <color theme="3"/>
      <name val="Franklin Gothic Book"/>
      <family val="2"/>
      <scheme val="minor"/>
    </font>
    <font>
      <sz val="11"/>
      <color rgb="FF006100"/>
      <name val="Franklin Gothic Book"/>
      <family val="2"/>
      <scheme val="minor"/>
    </font>
    <font>
      <sz val="11"/>
      <color rgb="FF9C0006"/>
      <name val="Franklin Gothic Book"/>
      <family val="2"/>
      <scheme val="minor"/>
    </font>
    <font>
      <sz val="11"/>
      <color rgb="FF3F3F76"/>
      <name val="Franklin Gothic Book"/>
      <family val="2"/>
      <scheme val="minor"/>
    </font>
    <font>
      <b/>
      <sz val="11"/>
      <color rgb="FF3F3F3F"/>
      <name val="Franklin Gothic Book"/>
      <family val="2"/>
      <scheme val="minor"/>
    </font>
    <font>
      <b/>
      <sz val="11"/>
      <color rgb="FFFA7D00"/>
      <name val="Franklin Gothic Book"/>
      <family val="2"/>
      <scheme val="minor"/>
    </font>
    <font>
      <sz val="11"/>
      <color rgb="FFFA7D00"/>
      <name val="Franklin Gothic Book"/>
      <family val="2"/>
      <scheme val="minor"/>
    </font>
    <font>
      <b/>
      <sz val="11"/>
      <color theme="0"/>
      <name val="Franklin Gothic Book"/>
      <family val="2"/>
      <scheme val="minor"/>
    </font>
    <font>
      <sz val="11"/>
      <color rgb="FFFF0000"/>
      <name val="Franklin Gothic Book"/>
      <family val="2"/>
      <scheme val="minor"/>
    </font>
    <font>
      <i/>
      <sz val="11"/>
      <color rgb="FF7F7F7F"/>
      <name val="Franklin Gothic Book"/>
      <family val="2"/>
      <scheme val="minor"/>
    </font>
    <font>
      <b/>
      <sz val="11"/>
      <color theme="1"/>
      <name val="Franklin Gothic Book"/>
      <family val="2"/>
      <scheme val="minor"/>
    </font>
    <font>
      <sz val="11"/>
      <color rgb="FF9C6500"/>
      <name val="Franklin Gothic Book"/>
      <family val="2"/>
      <scheme val="minor"/>
    </font>
    <font>
      <sz val="11"/>
      <color rgb="FF000000"/>
      <name val="Franklin Gothic Book"/>
      <family val="2"/>
      <scheme val="minor"/>
    </font>
    <font>
      <sz val="10"/>
      <color rgb="FF000000"/>
      <name val="Franklin Gothic Book"/>
      <family val="2"/>
    </font>
    <font>
      <u/>
      <sz val="11"/>
      <color theme="10"/>
      <name val="Calibri"/>
      <family val="2"/>
    </font>
    <font>
      <u/>
      <sz val="11"/>
      <color theme="5"/>
      <name val="Franklin Gothic Book"/>
      <family val="2"/>
      <scheme val="minor"/>
    </font>
    <font>
      <u/>
      <sz val="11"/>
      <color theme="10"/>
      <name val="Franklin Gothic Book"/>
      <family val="2"/>
      <scheme val="minor"/>
    </font>
    <font>
      <b/>
      <sz val="12"/>
      <color theme="4"/>
      <name val="Franklin Gothic Book"/>
      <family val="2"/>
      <scheme val="minor"/>
    </font>
    <font>
      <b/>
      <sz val="9"/>
      <color theme="1"/>
      <name val="Franklin Gothic Book"/>
      <family val="2"/>
      <scheme val="minor"/>
    </font>
    <font>
      <sz val="9"/>
      <color theme="1"/>
      <name val="Franklin Gothic Book"/>
      <family val="2"/>
      <scheme val="minor"/>
    </font>
    <font>
      <sz val="11"/>
      <color theme="1"/>
      <name val="Calibri"/>
      <family val="2"/>
    </font>
    <font>
      <u/>
      <sz val="10"/>
      <color rgb="FF000000"/>
      <name val="Franklin Gothic Book"/>
      <family val="2"/>
      <scheme val="minor"/>
    </font>
    <font>
      <sz val="11"/>
      <color rgb="FFFF0000"/>
      <name val="Franklin Gothic Book"/>
      <family val="2"/>
    </font>
    <font>
      <sz val="11"/>
      <name val="Calibri"/>
      <family val="2"/>
    </font>
    <font>
      <sz val="10"/>
      <color rgb="FFFFFFFF"/>
      <name val="Franklin Gothic Medium"/>
      <family val="2"/>
    </font>
    <font>
      <sz val="11"/>
      <name val="Franklin Gothic Medium"/>
      <family val="2"/>
    </font>
    <font>
      <i/>
      <sz val="10"/>
      <name val="Franklin Gothic Book"/>
      <family val="2"/>
      <scheme val="minor"/>
    </font>
    <font>
      <sz val="11"/>
      <name val="Franklin Gothic Book"/>
      <family val="2"/>
      <scheme val="minor"/>
    </font>
    <font>
      <i/>
      <sz val="10"/>
      <name val="Franklin Gothic Book"/>
      <family val="2"/>
    </font>
    <font>
      <i/>
      <sz val="10"/>
      <color theme="1"/>
      <name val="Franklin Gothic Book"/>
      <family val="2"/>
      <scheme val="minor"/>
    </font>
    <font>
      <i/>
      <sz val="10"/>
      <color rgb="FF000000"/>
      <name val="Franklin Gothic Book"/>
      <family val="2"/>
    </font>
    <font>
      <sz val="10"/>
      <name val="Franklin Gothic Book"/>
      <family val="2"/>
    </font>
    <font>
      <b/>
      <sz val="10"/>
      <name val="Franklin Gothic Book"/>
      <family val="2"/>
    </font>
    <font>
      <sz val="10"/>
      <name val="MS Sans Serif"/>
    </font>
  </fonts>
  <fills count="48">
    <fill>
      <patternFill patternType="none"/>
    </fill>
    <fill>
      <patternFill patternType="gray125"/>
    </fill>
    <fill>
      <patternFill patternType="solid">
        <fgColor rgb="FF053572"/>
        <bgColor indexed="64"/>
      </patternFill>
    </fill>
    <fill>
      <patternFill patternType="solid">
        <fgColor theme="0"/>
        <bgColor indexed="64"/>
      </patternFill>
    </fill>
    <fill>
      <patternFill patternType="solid">
        <fgColor theme="3"/>
        <bgColor indexed="64"/>
      </patternFill>
    </fill>
    <fill>
      <patternFill patternType="solid">
        <fgColor theme="5"/>
        <bgColor indexed="64"/>
      </patternFill>
    </fill>
    <fill>
      <patternFill patternType="lightUp">
        <fgColor theme="6"/>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lightUp">
        <fgColor rgb="FF4D4D4F"/>
        <bgColor rgb="FFE0E0E0"/>
      </patternFill>
    </fill>
    <fill>
      <patternFill patternType="solid">
        <fgColor rgb="FFD9D9D9"/>
        <bgColor indexed="64"/>
      </patternFill>
    </fill>
    <fill>
      <patternFill patternType="solid">
        <fgColor theme="0" tint="-0.14999847407452621"/>
        <bgColor indexed="64"/>
      </patternFill>
    </fill>
    <fill>
      <patternFill patternType="lightUp">
        <fgColor theme="6"/>
        <bgColor theme="0" tint="-0.14999847407452621"/>
      </patternFill>
    </fill>
    <fill>
      <patternFill patternType="solid">
        <fgColor theme="2"/>
        <bgColor indexed="64"/>
      </patternFill>
    </fill>
    <fill>
      <patternFill patternType="lightUp">
        <fgColor theme="6"/>
        <bgColor theme="0"/>
      </patternFill>
    </fill>
    <fill>
      <patternFill patternType="solid">
        <fgColor theme="9"/>
        <bgColor indexed="64"/>
      </patternFill>
    </fill>
  </fills>
  <borders count="34">
    <border>
      <left/>
      <right/>
      <top/>
      <bottom/>
      <diagonal/>
    </border>
    <border>
      <left style="thin">
        <color rgb="FF4D4D4F"/>
      </left>
      <right style="thin">
        <color rgb="FF4D4D4F"/>
      </right>
      <top style="thin">
        <color rgb="FF4D4D4F"/>
      </top>
      <bottom style="thin">
        <color rgb="FF4D4D4F"/>
      </bottom>
      <diagonal/>
    </border>
    <border>
      <left/>
      <right style="thin">
        <color rgb="FF4D4D4F"/>
      </right>
      <top style="thin">
        <color rgb="FF4D4D4F"/>
      </top>
      <bottom/>
      <diagonal/>
    </border>
    <border>
      <left/>
      <right style="thin">
        <color rgb="FF4D4D4F"/>
      </right>
      <top/>
      <bottom style="thin">
        <color rgb="FF4D4D4F"/>
      </bottom>
      <diagonal/>
    </border>
    <border>
      <left style="thin">
        <color rgb="FF4D4D4F"/>
      </left>
      <right style="thin">
        <color rgb="FF4D4D4F"/>
      </right>
      <top style="thin">
        <color rgb="FF4D4D4F"/>
      </top>
      <bottom/>
      <diagonal/>
    </border>
    <border>
      <left style="thin">
        <color rgb="FF4D4D4F"/>
      </left>
      <right style="thin">
        <color rgb="FF4D4D4F"/>
      </right>
      <top/>
      <bottom style="thin">
        <color rgb="FF4D4D4F"/>
      </bottom>
      <diagonal/>
    </border>
    <border>
      <left style="thin">
        <color rgb="FF4D4D4F"/>
      </left>
      <right/>
      <top style="thin">
        <color rgb="FF4D4D4F"/>
      </top>
      <bottom style="thin">
        <color rgb="FF4D4D4F"/>
      </bottom>
      <diagonal/>
    </border>
    <border>
      <left/>
      <right/>
      <top style="thin">
        <color rgb="FF4D4D4F"/>
      </top>
      <bottom style="thin">
        <color rgb="FF4D4D4F"/>
      </bottom>
      <diagonal/>
    </border>
    <border>
      <left style="thin">
        <color rgb="FF4D4D4F"/>
      </left>
      <right style="thin">
        <color rgb="FF4D4D4F"/>
      </right>
      <top/>
      <bottom/>
      <diagonal/>
    </border>
    <border>
      <left/>
      <right style="thin">
        <color rgb="FF4D4D4F"/>
      </right>
      <top/>
      <bottom/>
      <diagonal/>
    </border>
    <border>
      <left/>
      <right style="thin">
        <color rgb="FF4D4D4F"/>
      </right>
      <top style="thin">
        <color rgb="FF4D4D4F"/>
      </top>
      <bottom style="thin">
        <color rgb="FF4D4D4F"/>
      </bottom>
      <diagonal/>
    </border>
    <border>
      <left style="thin">
        <color rgb="FF4D4D4F"/>
      </left>
      <right/>
      <top/>
      <bottom style="thin">
        <color rgb="FF4D4D4F"/>
      </bottom>
      <diagonal/>
    </border>
    <border>
      <left/>
      <right/>
      <top/>
      <bottom style="thin">
        <color rgb="FF4D4D4F"/>
      </bottom>
      <diagonal/>
    </border>
    <border>
      <left style="thin">
        <color rgb="FF4D4D4F"/>
      </left>
      <right/>
      <top style="thin">
        <color rgb="FF4D4D4F"/>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top/>
      <bottom style="dashed">
        <color theme="0" tint="-0.24994659260841701"/>
      </bottom>
      <diagonal/>
    </border>
    <border>
      <left/>
      <right/>
      <top/>
      <bottom style="thin">
        <color theme="0" tint="-0.249977111117893"/>
      </bottom>
      <diagonal/>
    </border>
    <border>
      <left/>
      <right/>
      <top style="medium">
        <color theme="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4D4D4F"/>
      </top>
      <bottom/>
      <diagonal/>
    </border>
    <border>
      <left style="thin">
        <color auto="1"/>
      </left>
      <right/>
      <top/>
      <bottom/>
      <diagonal/>
    </border>
    <border>
      <left style="thin">
        <color rgb="FF4D4D4F"/>
      </left>
      <right/>
      <top/>
      <bottom/>
      <diagonal/>
    </border>
    <border>
      <left style="thin">
        <color auto="1"/>
      </left>
      <right style="thin">
        <color auto="1"/>
      </right>
      <top style="thin">
        <color auto="1"/>
      </top>
      <bottom/>
      <diagonal/>
    </border>
  </borders>
  <cellStyleXfs count="132">
    <xf numFmtId="0" fontId="0" fillId="0" borderId="0"/>
    <xf numFmtId="43" fontId="1" fillId="0" borderId="0" applyFont="0" applyFill="0" applyBorder="0" applyAlignment="0" applyProtection="0"/>
    <xf numFmtId="0" fontId="3" fillId="0" borderId="0"/>
    <xf numFmtId="0" fontId="4" fillId="0" borderId="0" applyNumberFormat="0" applyFill="0" applyBorder="0" applyAlignment="0" applyProtection="0"/>
    <xf numFmtId="0" fontId="1" fillId="0" borderId="0"/>
    <xf numFmtId="0" fontId="5" fillId="0" borderId="0"/>
    <xf numFmtId="0" fontId="1" fillId="0" borderId="0"/>
    <xf numFmtId="0" fontId="6" fillId="0" borderId="0"/>
    <xf numFmtId="9" fontId="6" fillId="0" borderId="0" applyFont="0" applyFill="0" applyBorder="0" applyAlignment="0" applyProtection="0"/>
    <xf numFmtId="0" fontId="10" fillId="0" borderId="0"/>
    <xf numFmtId="0" fontId="1" fillId="0" borderId="0"/>
    <xf numFmtId="0" fontId="12" fillId="0" borderId="0"/>
    <xf numFmtId="43" fontId="12" fillId="0" borderId="0" applyFont="0" applyFill="0" applyBorder="0" applyAlignment="0" applyProtection="0"/>
    <xf numFmtId="9" fontId="12"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0" fontId="12" fillId="0" borderId="0"/>
    <xf numFmtId="0" fontId="10"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20" fillId="0" borderId="0" applyNumberFormat="0" applyFill="0" applyBorder="0" applyAlignment="0" applyProtection="0"/>
    <xf numFmtId="0" fontId="21" fillId="0" borderId="14" applyNumberFormat="0" applyFill="0" applyAlignment="0" applyProtection="0"/>
    <xf numFmtId="0" fontId="22" fillId="0" borderId="15" applyNumberFormat="0" applyFill="0" applyAlignment="0" applyProtection="0"/>
    <xf numFmtId="0" fontId="23" fillId="0" borderId="16" applyNumberFormat="0" applyFill="0" applyAlignment="0" applyProtection="0"/>
    <xf numFmtId="0" fontId="23" fillId="0" borderId="0" applyNumberFormat="0" applyFill="0" applyBorder="0" applyAlignment="0" applyProtection="0"/>
    <xf numFmtId="0" fontId="24" fillId="10" borderId="0" applyNumberFormat="0" applyBorder="0" applyAlignment="0" applyProtection="0"/>
    <xf numFmtId="0" fontId="25" fillId="11" borderId="0" applyNumberFormat="0" applyBorder="0" applyAlignment="0" applyProtection="0"/>
    <xf numFmtId="0" fontId="26" fillId="13" borderId="17" applyNumberFormat="0" applyAlignment="0" applyProtection="0"/>
    <xf numFmtId="0" fontId="27" fillId="14" borderId="18" applyNumberFormat="0" applyAlignment="0" applyProtection="0"/>
    <xf numFmtId="0" fontId="28" fillId="14" borderId="17" applyNumberFormat="0" applyAlignment="0" applyProtection="0"/>
    <xf numFmtId="0" fontId="29" fillId="0" borderId="19" applyNumberFormat="0" applyFill="0" applyAlignment="0" applyProtection="0"/>
    <xf numFmtId="0" fontId="30" fillId="15" borderId="20" applyNumberFormat="0" applyAlignment="0" applyProtection="0"/>
    <xf numFmtId="0" fontId="31" fillId="0" borderId="0" applyNumberFormat="0" applyFill="0" applyBorder="0" applyAlignment="0" applyProtection="0"/>
    <xf numFmtId="0" fontId="1" fillId="16" borderId="21" applyNumberFormat="0" applyFont="0" applyAlignment="0" applyProtection="0"/>
    <xf numFmtId="0" fontId="32" fillId="0" borderId="0" applyNumberFormat="0" applyFill="0" applyBorder="0" applyAlignment="0" applyProtection="0"/>
    <xf numFmtId="0" fontId="33" fillId="0" borderId="22" applyNumberFormat="0" applyFill="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8"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4" fillId="12"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8" fillId="40" borderId="0" applyNumberFormat="0" applyBorder="0" applyAlignment="0" applyProtection="0"/>
    <xf numFmtId="0" fontId="1" fillId="0" borderId="0"/>
    <xf numFmtId="0" fontId="3" fillId="0" borderId="0"/>
    <xf numFmtId="43" fontId="5" fillId="0" borderId="0" applyFont="0" applyFill="0" applyBorder="0" applyAlignment="0" applyProtection="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10" fillId="0" borderId="0"/>
    <xf numFmtId="0" fontId="35"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0" borderId="0"/>
    <xf numFmtId="0" fontId="37" fillId="0" borderId="0" applyNumberFormat="0" applyFill="0" applyBorder="0" applyAlignment="0" applyProtection="0"/>
    <xf numFmtId="0" fontId="3" fillId="0" borderId="0"/>
    <xf numFmtId="0" fontId="3" fillId="0" borderId="0"/>
    <xf numFmtId="0" fontId="1" fillId="0" borderId="0"/>
    <xf numFmtId="0" fontId="38" fillId="0" borderId="0" applyNumberForma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0" fontId="10" fillId="0" borderId="0"/>
    <xf numFmtId="0" fontId="10" fillId="0" borderId="0"/>
    <xf numFmtId="0" fontId="1" fillId="0" borderId="0"/>
    <xf numFmtId="0" fontId="10" fillId="0" borderId="0"/>
    <xf numFmtId="43" fontId="10"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43" fontId="1" fillId="0" borderId="0" applyFont="0" applyFill="0" applyBorder="0" applyAlignment="0" applyProtection="0"/>
    <xf numFmtId="43" fontId="10"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0" fillId="0" borderId="0"/>
    <xf numFmtId="0" fontId="1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0" fillId="0" borderId="0"/>
    <xf numFmtId="0" fontId="1" fillId="0" borderId="0"/>
    <xf numFmtId="43" fontId="1" fillId="0" borderId="0" applyFont="0" applyFill="0" applyBorder="0" applyAlignment="0" applyProtection="0"/>
    <xf numFmtId="0" fontId="10" fillId="0" borderId="0"/>
    <xf numFmtId="0" fontId="1" fillId="0" borderId="0"/>
    <xf numFmtId="0" fontId="1" fillId="0" borderId="0"/>
    <xf numFmtId="43" fontId="1" fillId="0" borderId="0" applyFont="0" applyFill="0" applyBorder="0" applyAlignment="0" applyProtection="0"/>
    <xf numFmtId="0" fontId="10" fillId="0" borderId="0"/>
    <xf numFmtId="43" fontId="1" fillId="0" borderId="0" applyFont="0" applyFill="0" applyBorder="0" applyAlignment="0" applyProtection="0"/>
    <xf numFmtId="0" fontId="6" fillId="0" borderId="0"/>
    <xf numFmtId="0" fontId="3" fillId="0" borderId="0">
      <alignment wrapText="1"/>
    </xf>
    <xf numFmtId="0" fontId="40" fillId="0" borderId="0" applyNumberFormat="0" applyProtection="0">
      <alignment horizontal="left"/>
    </xf>
    <xf numFmtId="0" fontId="41" fillId="0" borderId="14" applyNumberFormat="0" applyProtection="0">
      <alignment wrapText="1"/>
    </xf>
    <xf numFmtId="0" fontId="42" fillId="0" borderId="24" applyNumberFormat="0" applyFont="0" applyProtection="0">
      <alignment wrapText="1"/>
    </xf>
    <xf numFmtId="0" fontId="41" fillId="0" borderId="25" applyNumberFormat="0" applyProtection="0">
      <alignment wrapText="1"/>
    </xf>
    <xf numFmtId="0" fontId="42" fillId="0" borderId="26" applyNumberFormat="0" applyProtection="0">
      <alignment vertical="top" wrapText="1"/>
    </xf>
    <xf numFmtId="44" fontId="3" fillId="0" borderId="0" applyFont="0" applyFill="0" applyBorder="0" applyAlignment="0" applyProtection="0"/>
    <xf numFmtId="0" fontId="37" fillId="0" borderId="0" applyNumberFormat="0" applyFill="0" applyBorder="0" applyAlignment="0" applyProtection="0"/>
    <xf numFmtId="0" fontId="43" fillId="0" borderId="0"/>
    <xf numFmtId="44" fontId="43" fillId="0" borderId="0" applyFont="0" applyFill="0" applyBorder="0" applyAlignment="0" applyProtection="0"/>
    <xf numFmtId="0" fontId="39" fillId="0" borderId="0" applyNumberFormat="0" applyFill="0" applyBorder="0" applyAlignment="0" applyProtection="0"/>
    <xf numFmtId="0" fontId="46" fillId="0" borderId="0"/>
    <xf numFmtId="0" fontId="1" fillId="0" borderId="0"/>
    <xf numFmtId="0" fontId="1" fillId="0" borderId="0"/>
    <xf numFmtId="43" fontId="1" fillId="0" borderId="0" applyFont="0" applyFill="0" applyBorder="0" applyAlignment="0" applyProtection="0"/>
    <xf numFmtId="0" fontId="56" fillId="0" borderId="0"/>
  </cellStyleXfs>
  <cellXfs count="532">
    <xf numFmtId="0" fontId="0" fillId="0" borderId="0" xfId="0"/>
    <xf numFmtId="0" fontId="2" fillId="2" borderId="4" xfId="0" applyFont="1" applyFill="1" applyBorder="1" applyAlignment="1">
      <alignment horizontal="center" wrapText="1"/>
    </xf>
    <xf numFmtId="0" fontId="9" fillId="0" borderId="1" xfId="0" applyFont="1" applyBorder="1"/>
    <xf numFmtId="0" fontId="10" fillId="3" borderId="0" xfId="9" applyFill="1"/>
    <xf numFmtId="0" fontId="7" fillId="0" borderId="1" xfId="15" applyFont="1" applyBorder="1"/>
    <xf numFmtId="164" fontId="7" fillId="0" borderId="10" xfId="1" applyNumberFormat="1" applyFont="1" applyBorder="1" applyAlignment="1">
      <alignment vertical="center"/>
    </xf>
    <xf numFmtId="0" fontId="11" fillId="3" borderId="1" xfId="10" applyFont="1" applyFill="1" applyBorder="1"/>
    <xf numFmtId="14" fontId="11" fillId="3" borderId="1" xfId="10" applyNumberFormat="1" applyFont="1" applyFill="1" applyBorder="1" applyAlignment="1">
      <alignment horizontal="left"/>
    </xf>
    <xf numFmtId="0" fontId="2" fillId="4" borderId="1" xfId="10" applyFont="1" applyFill="1" applyBorder="1" applyAlignment="1">
      <alignment horizontal="left" wrapText="1"/>
    </xf>
    <xf numFmtId="0" fontId="14" fillId="0" borderId="0" xfId="0" applyFont="1"/>
    <xf numFmtId="165" fontId="7" fillId="0" borderId="10" xfId="1" applyNumberFormat="1" applyFont="1" applyBorder="1" applyAlignment="1">
      <alignment vertical="center"/>
    </xf>
    <xf numFmtId="37" fontId="7" fillId="0" borderId="1" xfId="1" applyNumberFormat="1" applyFont="1" applyBorder="1" applyAlignment="1">
      <alignment vertical="center"/>
    </xf>
    <xf numFmtId="37" fontId="8" fillId="0" borderId="0" xfId="1" applyNumberFormat="1" applyFont="1" applyAlignment="1">
      <alignment vertical="center"/>
    </xf>
    <xf numFmtId="0" fontId="11" fillId="3" borderId="1" xfId="10" applyFont="1" applyFill="1" applyBorder="1" applyAlignment="1">
      <alignment horizontal="left"/>
    </xf>
    <xf numFmtId="3" fontId="15" fillId="0" borderId="10" xfId="0" applyNumberFormat="1" applyFont="1" applyBorder="1"/>
    <xf numFmtId="0" fontId="2" fillId="2" borderId="1" xfId="0" applyFont="1" applyFill="1" applyBorder="1" applyAlignment="1">
      <alignment horizontal="right" vertical="center"/>
    </xf>
    <xf numFmtId="0" fontId="2" fillId="2" borderId="1" xfId="0" applyFont="1" applyFill="1" applyBorder="1" applyAlignment="1">
      <alignment horizontal="center" vertical="center"/>
    </xf>
    <xf numFmtId="167" fontId="15" fillId="0" borderId="4" xfId="19" applyNumberFormat="1" applyFont="1" applyBorder="1"/>
    <xf numFmtId="167" fontId="15" fillId="0" borderId="2" xfId="19" applyNumberFormat="1" applyFont="1" applyBorder="1"/>
    <xf numFmtId="0" fontId="2" fillId="2" borderId="5" xfId="0" applyFont="1" applyFill="1" applyBorder="1" applyAlignment="1">
      <alignment horizontal="right" vertical="center"/>
    </xf>
    <xf numFmtId="164" fontId="15" fillId="0" borderId="1" xfId="1" applyNumberFormat="1" applyFont="1" applyBorder="1"/>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10" xfId="0" applyFont="1" applyFill="1" applyBorder="1" applyAlignment="1">
      <alignment horizontal="left"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167" fontId="15" fillId="6" borderId="2" xfId="19" applyNumberFormat="1" applyFont="1" applyFill="1" applyBorder="1"/>
    <xf numFmtId="164" fontId="15" fillId="6" borderId="1" xfId="1" applyNumberFormat="1" applyFont="1" applyFill="1" applyBorder="1"/>
    <xf numFmtId="0" fontId="2" fillId="2" borderId="6" xfId="0" applyFont="1" applyFill="1" applyBorder="1" applyAlignment="1">
      <alignment horizontal="right" vertical="center"/>
    </xf>
    <xf numFmtId="167" fontId="15" fillId="6" borderId="1" xfId="19" applyNumberFormat="1" applyFont="1" applyFill="1" applyBorder="1"/>
    <xf numFmtId="0" fontId="2" fillId="2" borderId="1" xfId="0" applyFont="1" applyFill="1" applyBorder="1" applyAlignment="1">
      <alignment horizontal="left" vertical="center"/>
    </xf>
    <xf numFmtId="0" fontId="15" fillId="0" borderId="1" xfId="0" applyFont="1" applyBorder="1" applyAlignment="1">
      <alignment vertical="center" wrapText="1"/>
    </xf>
    <xf numFmtId="0" fontId="15" fillId="0" borderId="1" xfId="0" applyFont="1" applyBorder="1" applyAlignment="1">
      <alignment horizontal="left" vertical="center" wrapText="1"/>
    </xf>
    <xf numFmtId="164" fontId="15" fillId="0" borderId="0" xfId="1" applyNumberFormat="1" applyFont="1"/>
    <xf numFmtId="10" fontId="15" fillId="0" borderId="4" xfId="19" applyNumberFormat="1" applyFont="1" applyBorder="1"/>
    <xf numFmtId="0" fontId="7" fillId="0" borderId="4" xfId="15" applyFont="1" applyBorder="1"/>
    <xf numFmtId="3" fontId="7" fillId="0" borderId="10" xfId="1" applyNumberFormat="1" applyFont="1" applyBorder="1" applyAlignment="1">
      <alignment vertical="center"/>
    </xf>
    <xf numFmtId="3" fontId="7" fillId="0" borderId="1" xfId="1" applyNumberFormat="1" applyFont="1" applyBorder="1" applyAlignment="1">
      <alignment vertical="center"/>
    </xf>
    <xf numFmtId="3" fontId="7" fillId="0" borderId="2" xfId="1" applyNumberFormat="1" applyFont="1" applyBorder="1" applyAlignment="1">
      <alignment vertical="center"/>
    </xf>
    <xf numFmtId="0" fontId="15" fillId="0" borderId="1" xfId="0" applyFont="1" applyBorder="1"/>
    <xf numFmtId="37" fontId="15" fillId="0" borderId="1" xfId="0" applyNumberFormat="1" applyFont="1" applyBorder="1"/>
    <xf numFmtId="9" fontId="15" fillId="0" borderId="1" xfId="19" applyFont="1" applyBorder="1"/>
    <xf numFmtId="164" fontId="0" fillId="0" borderId="0" xfId="0" applyNumberFormat="1"/>
    <xf numFmtId="0" fontId="2" fillId="2" borderId="6" xfId="0" applyFont="1" applyFill="1" applyBorder="1" applyAlignment="1">
      <alignment horizontal="left" vertical="center"/>
    </xf>
    <xf numFmtId="164" fontId="15" fillId="0" borderId="6" xfId="1" applyNumberFormat="1" applyFont="1" applyBorder="1"/>
    <xf numFmtId="164" fontId="15" fillId="0" borderId="6" xfId="0" applyNumberFormat="1" applyFont="1" applyBorder="1"/>
    <xf numFmtId="0" fontId="19" fillId="0" borderId="4" xfId="0" applyFont="1" applyBorder="1"/>
    <xf numFmtId="164" fontId="19" fillId="0" borderId="13" xfId="0" applyNumberFormat="1" applyFont="1" applyBorder="1"/>
    <xf numFmtId="164" fontId="19" fillId="0" borderId="4" xfId="0" applyNumberFormat="1" applyFont="1" applyBorder="1"/>
    <xf numFmtId="0" fontId="16" fillId="0" borderId="1" xfId="0" applyFont="1" applyBorder="1"/>
    <xf numFmtId="164" fontId="16" fillId="0" borderId="13" xfId="0" applyNumberFormat="1" applyFont="1" applyBorder="1"/>
    <xf numFmtId="164" fontId="16" fillId="0" borderId="4" xfId="0" applyNumberFormat="1" applyFont="1" applyBorder="1"/>
    <xf numFmtId="9" fontId="16" fillId="0" borderId="1" xfId="19" applyFont="1" applyBorder="1"/>
    <xf numFmtId="37" fontId="7" fillId="0" borderId="10" xfId="1" applyNumberFormat="1" applyFont="1" applyBorder="1" applyAlignment="1">
      <alignment vertical="center"/>
    </xf>
    <xf numFmtId="3" fontId="7" fillId="0" borderId="1" xfId="0" applyNumberFormat="1" applyFont="1" applyBorder="1" applyAlignment="1">
      <alignment vertical="center"/>
    </xf>
    <xf numFmtId="168" fontId="0" fillId="0" borderId="0" xfId="0" applyNumberFormat="1"/>
    <xf numFmtId="3" fontId="7" fillId="0" borderId="10" xfId="0" applyNumberFormat="1" applyFont="1" applyBorder="1"/>
    <xf numFmtId="164" fontId="16" fillId="0" borderId="1" xfId="1" applyNumberFormat="1" applyFont="1" applyBorder="1"/>
    <xf numFmtId="0" fontId="9" fillId="3" borderId="0" xfId="0" applyFont="1" applyFill="1"/>
    <xf numFmtId="164" fontId="15" fillId="0" borderId="1" xfId="0" applyNumberFormat="1" applyFont="1" applyBorder="1"/>
    <xf numFmtId="166" fontId="7" fillId="0" borderId="10" xfId="0" applyNumberFormat="1" applyFont="1" applyBorder="1"/>
    <xf numFmtId="0" fontId="9" fillId="3" borderId="0" xfId="0" applyFont="1" applyFill="1" applyAlignment="1">
      <alignment wrapText="1"/>
    </xf>
    <xf numFmtId="37" fontId="8" fillId="0" borderId="0" xfId="1" applyNumberFormat="1" applyFont="1" applyBorder="1" applyAlignment="1">
      <alignment vertical="center"/>
    </xf>
    <xf numFmtId="0" fontId="0" fillId="0" borderId="0" xfId="0"/>
    <xf numFmtId="171" fontId="7" fillId="0" borderId="10" xfId="1" applyNumberFormat="1" applyFont="1" applyBorder="1" applyAlignment="1">
      <alignment vertical="center"/>
    </xf>
    <xf numFmtId="170" fontId="7" fillId="0" borderId="1" xfId="1" applyNumberFormat="1" applyFont="1" applyBorder="1" applyAlignment="1">
      <alignment vertical="center"/>
    </xf>
    <xf numFmtId="37" fontId="0" fillId="0" borderId="0" xfId="0" applyNumberFormat="1"/>
    <xf numFmtId="0" fontId="0" fillId="0" borderId="0" xfId="0"/>
    <xf numFmtId="0" fontId="2" fillId="9" borderId="6" xfId="10" applyFont="1" applyFill="1" applyBorder="1" applyAlignment="1">
      <alignment wrapText="1"/>
    </xf>
    <xf numFmtId="0" fontId="2" fillId="9" borderId="10" xfId="10" applyFont="1" applyFill="1" applyBorder="1" applyAlignment="1">
      <alignment wrapText="1"/>
    </xf>
    <xf numFmtId="0" fontId="2" fillId="8" borderId="6" xfId="10" applyFont="1" applyFill="1" applyBorder="1" applyAlignment="1">
      <alignment wrapText="1"/>
    </xf>
    <xf numFmtId="0" fontId="2" fillId="8" borderId="10" xfId="10" applyFont="1" applyFill="1" applyBorder="1" applyAlignment="1">
      <alignment wrapText="1"/>
    </xf>
    <xf numFmtId="0" fontId="2" fillId="7" borderId="6" xfId="10" applyFont="1" applyFill="1" applyBorder="1" applyAlignment="1">
      <alignment wrapText="1"/>
    </xf>
    <xf numFmtId="0" fontId="2" fillId="7" borderId="10" xfId="10" applyFont="1" applyFill="1" applyBorder="1" applyAlignment="1">
      <alignment wrapText="1"/>
    </xf>
    <xf numFmtId="0" fontId="2" fillId="5" borderId="6" xfId="10" applyFont="1" applyFill="1" applyBorder="1" applyAlignment="1">
      <alignment wrapText="1"/>
    </xf>
    <xf numFmtId="0" fontId="2" fillId="5" borderId="10" xfId="10" applyFont="1" applyFill="1" applyBorder="1" applyAlignment="1">
      <alignment wrapText="1"/>
    </xf>
    <xf numFmtId="0" fontId="2" fillId="2" borderId="7" xfId="0" applyFont="1" applyFill="1" applyBorder="1" applyAlignment="1">
      <alignment horizontal="centerContinuous" wrapText="1"/>
    </xf>
    <xf numFmtId="3" fontId="0" fillId="0" borderId="0" xfId="0" applyNumberFormat="1"/>
    <xf numFmtId="0" fontId="45" fillId="0" borderId="0" xfId="0" applyFont="1"/>
    <xf numFmtId="164" fontId="7" fillId="6" borderId="10" xfId="1" applyNumberFormat="1" applyFont="1" applyFill="1" applyBorder="1" applyAlignment="1">
      <alignment vertical="center"/>
    </xf>
    <xf numFmtId="164" fontId="7" fillId="6" borderId="2" xfId="1" applyNumberFormat="1" applyFont="1" applyFill="1" applyBorder="1" applyAlignment="1">
      <alignment vertical="center"/>
    </xf>
    <xf numFmtId="3" fontId="7" fillId="0" borderId="4" xfId="0" applyNumberFormat="1" applyFont="1" applyBorder="1" applyAlignment="1">
      <alignment vertical="center"/>
    </xf>
    <xf numFmtId="3" fontId="8" fillId="0" borderId="0" xfId="0" applyNumberFormat="1" applyFont="1" applyAlignment="1">
      <alignment vertical="center"/>
    </xf>
    <xf numFmtId="166" fontId="7" fillId="0" borderId="2" xfId="0" applyNumberFormat="1" applyFont="1" applyBorder="1"/>
    <xf numFmtId="0" fontId="11" fillId="0" borderId="1" xfId="10" applyFont="1" applyFill="1" applyBorder="1"/>
    <xf numFmtId="0" fontId="15"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8" fillId="0" borderId="0" xfId="0" applyFont="1"/>
    <xf numFmtId="0" fontId="7" fillId="0" borderId="10" xfId="1" applyNumberFormat="1" applyFont="1" applyBorder="1" applyAlignment="1">
      <alignment horizontal="right" vertical="center"/>
    </xf>
    <xf numFmtId="0" fontId="47" fillId="2" borderId="1" xfId="0" applyFont="1" applyFill="1" applyBorder="1" applyAlignment="1">
      <alignment horizontal="center"/>
    </xf>
    <xf numFmtId="0" fontId="14" fillId="0" borderId="0" xfId="0" applyFont="1" applyAlignment="1"/>
    <xf numFmtId="0" fontId="0" fillId="0" borderId="0" xfId="0" applyAlignment="1"/>
    <xf numFmtId="0" fontId="15" fillId="0" borderId="1" xfId="0" applyFont="1" applyBorder="1" applyAlignment="1">
      <alignment horizontal="justify" vertical="center"/>
    </xf>
    <xf numFmtId="0" fontId="15" fillId="41" borderId="1" xfId="0" applyFont="1" applyFill="1" applyBorder="1" applyAlignment="1">
      <alignment horizontal="right" vertical="center"/>
    </xf>
    <xf numFmtId="0" fontId="19" fillId="42" borderId="1" xfId="0" applyFont="1" applyFill="1" applyBorder="1" applyAlignment="1">
      <alignment horizontal="justify" vertical="center"/>
    </xf>
    <xf numFmtId="0" fontId="19" fillId="41" borderId="1" xfId="0" applyFont="1" applyFill="1" applyBorder="1" applyAlignment="1">
      <alignment horizontal="right" vertical="center"/>
    </xf>
    <xf numFmtId="3" fontId="15" fillId="0" borderId="1" xfId="0" applyNumberFormat="1" applyFont="1" applyBorder="1" applyAlignment="1">
      <alignment horizontal="right" vertical="center"/>
    </xf>
    <xf numFmtId="0" fontId="0" fillId="0" borderId="0" xfId="0" applyAlignment="1">
      <alignment horizontal="center"/>
    </xf>
    <xf numFmtId="168" fontId="19" fillId="42" borderId="1" xfId="0" applyNumberFormat="1" applyFont="1" applyFill="1" applyBorder="1" applyAlignment="1">
      <alignment horizontal="right" vertical="center"/>
    </xf>
    <xf numFmtId="3" fontId="19" fillId="42" borderId="1" xfId="0" applyNumberFormat="1" applyFont="1" applyFill="1" applyBorder="1" applyAlignment="1">
      <alignment horizontal="right" vertical="center"/>
    </xf>
    <xf numFmtId="3" fontId="15" fillId="0" borderId="1" xfId="0" applyNumberFormat="1" applyFont="1" applyBorder="1" applyAlignment="1">
      <alignment horizontal="center" vertical="center"/>
    </xf>
    <xf numFmtId="3" fontId="19" fillId="42" borderId="1" xfId="0" applyNumberFormat="1" applyFont="1" applyFill="1" applyBorder="1" applyAlignment="1">
      <alignment horizontal="center" vertical="center"/>
    </xf>
    <xf numFmtId="3" fontId="0" fillId="0" borderId="0" xfId="0" applyNumberFormat="1" applyAlignment="1"/>
    <xf numFmtId="0" fontId="19" fillId="42" borderId="6" xfId="0" applyFont="1" applyFill="1" applyBorder="1" applyAlignment="1">
      <alignment horizontal="justify" vertical="center"/>
    </xf>
    <xf numFmtId="3" fontId="19" fillId="42" borderId="7" xfId="0" applyNumberFormat="1" applyFont="1" applyFill="1" applyBorder="1" applyAlignment="1">
      <alignment horizontal="right" vertical="center"/>
    </xf>
    <xf numFmtId="168" fontId="19" fillId="42" borderId="10" xfId="0" applyNumberFormat="1" applyFont="1" applyFill="1" applyBorder="1" applyAlignment="1">
      <alignment horizontal="right" vertical="center"/>
    </xf>
    <xf numFmtId="172" fontId="15" fillId="0" borderId="1" xfId="0" applyNumberFormat="1" applyFont="1" applyBorder="1" applyAlignment="1">
      <alignment horizontal="right" vertical="center"/>
    </xf>
    <xf numFmtId="172" fontId="19" fillId="42" borderId="10" xfId="0" applyNumberFormat="1" applyFont="1" applyFill="1" applyBorder="1" applyAlignment="1">
      <alignment horizontal="justify" vertical="center"/>
    </xf>
    <xf numFmtId="172" fontId="19" fillId="42" borderId="7" xfId="0" applyNumberFormat="1" applyFont="1" applyFill="1" applyBorder="1" applyAlignment="1">
      <alignment horizontal="justify" vertical="center"/>
    </xf>
    <xf numFmtId="172" fontId="19" fillId="42" borderId="1" xfId="0" applyNumberFormat="1" applyFont="1" applyFill="1" applyBorder="1" applyAlignment="1">
      <alignment horizontal="right" vertical="center"/>
    </xf>
    <xf numFmtId="170" fontId="7" fillId="0" borderId="1" xfId="1" applyNumberFormat="1" applyFont="1" applyBorder="1" applyAlignment="1">
      <alignment horizontal="right" vertical="center"/>
    </xf>
    <xf numFmtId="0" fontId="9" fillId="0" borderId="4" xfId="0" applyFont="1" applyBorder="1"/>
    <xf numFmtId="3" fontId="7" fillId="0" borderId="2" xfId="0" applyNumberFormat="1" applyFont="1" applyBorder="1"/>
    <xf numFmtId="170" fontId="7" fillId="0" borderId="4" xfId="1" applyNumberFormat="1" applyFont="1" applyBorder="1" applyAlignment="1">
      <alignment vertical="center"/>
    </xf>
    <xf numFmtId="0" fontId="9" fillId="0" borderId="1" xfId="0" applyFont="1" applyFill="1" applyBorder="1"/>
    <xf numFmtId="170" fontId="15" fillId="0" borderId="1" xfId="0" applyNumberFormat="1" applyFont="1" applyBorder="1" applyAlignment="1">
      <alignment horizontal="right"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169" fontId="7" fillId="0" borderId="1" xfId="1" applyNumberFormat="1" applyFont="1" applyBorder="1" applyAlignment="1">
      <alignment horizontal="right" vertical="center"/>
    </xf>
    <xf numFmtId="3" fontId="7" fillId="0" borderId="2" xfId="1" applyNumberFormat="1" applyFont="1" applyFill="1" applyBorder="1" applyAlignment="1">
      <alignment vertical="center"/>
    </xf>
    <xf numFmtId="0" fontId="8" fillId="43" borderId="23" xfId="0" applyFont="1" applyFill="1" applyBorder="1" applyAlignment="1">
      <alignment vertical="center"/>
    </xf>
    <xf numFmtId="166" fontId="8" fillId="43" borderId="23" xfId="0" applyNumberFormat="1" applyFont="1" applyFill="1" applyBorder="1" applyAlignment="1">
      <alignment vertical="center"/>
    </xf>
    <xf numFmtId="3" fontId="8" fillId="43" borderId="2" xfId="0" applyNumberFormat="1" applyFont="1" applyFill="1" applyBorder="1" applyAlignment="1">
      <alignment vertical="center"/>
    </xf>
    <xf numFmtId="3" fontId="17" fillId="43" borderId="10" xfId="0" applyNumberFormat="1" applyFont="1" applyFill="1" applyBorder="1" applyAlignment="1">
      <alignment vertical="center"/>
    </xf>
    <xf numFmtId="0" fontId="17" fillId="43" borderId="27" xfId="0" applyFont="1" applyFill="1" applyBorder="1" applyAlignment="1">
      <alignment vertical="center"/>
    </xf>
    <xf numFmtId="0" fontId="17" fillId="43" borderId="28" xfId="0" applyFont="1" applyFill="1" applyBorder="1" applyAlignment="1">
      <alignment vertical="center"/>
    </xf>
    <xf numFmtId="164" fontId="17" fillId="43" borderId="28" xfId="0" applyNumberFormat="1" applyFont="1" applyFill="1" applyBorder="1" applyAlignment="1">
      <alignment vertical="center"/>
    </xf>
    <xf numFmtId="164" fontId="17" fillId="43" borderId="29" xfId="0" applyNumberFormat="1" applyFont="1" applyFill="1" applyBorder="1" applyAlignment="1">
      <alignment vertical="center"/>
    </xf>
    <xf numFmtId="0" fontId="7" fillId="43" borderId="23" xfId="0" applyFont="1" applyFill="1" applyBorder="1" applyAlignment="1">
      <alignment vertical="center"/>
    </xf>
    <xf numFmtId="3" fontId="8" fillId="43" borderId="23" xfId="0" applyNumberFormat="1" applyFont="1" applyFill="1" applyBorder="1" applyAlignment="1">
      <alignment vertical="center"/>
    </xf>
    <xf numFmtId="0" fontId="8" fillId="43" borderId="23" xfId="0" applyNumberFormat="1" applyFont="1" applyFill="1" applyBorder="1" applyAlignment="1">
      <alignment horizontal="right" vertical="center"/>
    </xf>
    <xf numFmtId="0" fontId="2" fillId="2" borderId="7" xfId="0" applyFont="1" applyFill="1" applyBorder="1" applyAlignment="1">
      <alignment vertical="center" wrapText="1"/>
    </xf>
    <xf numFmtId="3" fontId="8" fillId="43" borderId="29" xfId="0" applyNumberFormat="1" applyFont="1" applyFill="1" applyBorder="1" applyAlignment="1">
      <alignment vertical="center"/>
    </xf>
    <xf numFmtId="3" fontId="17" fillId="43" borderId="1" xfId="0" applyNumberFormat="1" applyFont="1" applyFill="1" applyBorder="1" applyAlignment="1">
      <alignment vertical="center"/>
    </xf>
    <xf numFmtId="164" fontId="36" fillId="44" borderId="1" xfId="1" applyNumberFormat="1" applyFont="1" applyFill="1" applyBorder="1" applyAlignment="1">
      <alignment vertical="center"/>
    </xf>
    <xf numFmtId="0" fontId="17" fillId="43" borderId="1" xfId="0" applyFont="1" applyFill="1" applyBorder="1" applyAlignment="1">
      <alignment vertical="center"/>
    </xf>
    <xf numFmtId="164" fontId="17" fillId="43" borderId="1" xfId="0" applyNumberFormat="1" applyFont="1" applyFill="1" applyBorder="1" applyAlignment="1">
      <alignment vertical="center"/>
    </xf>
    <xf numFmtId="0" fontId="36" fillId="0" borderId="1" xfId="15" applyFont="1" applyBorder="1"/>
    <xf numFmtId="165" fontId="36" fillId="0" borderId="1" xfId="1" applyNumberFormat="1" applyFont="1" applyBorder="1" applyAlignment="1">
      <alignment vertical="center"/>
    </xf>
    <xf numFmtId="3" fontId="36" fillId="0" borderId="1" xfId="1" applyNumberFormat="1" applyFont="1" applyBorder="1" applyAlignment="1">
      <alignment vertical="center"/>
    </xf>
    <xf numFmtId="0" fontId="36" fillId="0" borderId="1" xfId="1" applyNumberFormat="1" applyFont="1" applyBorder="1" applyAlignment="1">
      <alignment horizontal="right" vertical="center"/>
    </xf>
    <xf numFmtId="164" fontId="36" fillId="6" borderId="1" xfId="1" applyNumberFormat="1" applyFont="1" applyFill="1" applyBorder="1" applyAlignment="1">
      <alignment vertical="center"/>
    </xf>
    <xf numFmtId="166" fontId="17" fillId="43" borderId="1" xfId="0" applyNumberFormat="1" applyFont="1" applyFill="1" applyBorder="1" applyAlignment="1">
      <alignment vertical="center"/>
    </xf>
    <xf numFmtId="0" fontId="0" fillId="45" borderId="0" xfId="0" applyFill="1"/>
    <xf numFmtId="0" fontId="47" fillId="2" borderId="1" xfId="0" applyFont="1" applyFill="1" applyBorder="1" applyAlignment="1">
      <alignment horizontal="center" vertical="center"/>
    </xf>
    <xf numFmtId="0" fontId="33" fillId="45" borderId="0" xfId="0" applyFont="1" applyFill="1"/>
    <xf numFmtId="0" fontId="0" fillId="0" borderId="0" xfId="0"/>
    <xf numFmtId="165" fontId="7" fillId="0" borderId="10" xfId="1" applyNumberFormat="1" applyFont="1" applyFill="1" applyBorder="1" applyAlignment="1">
      <alignment vertical="center"/>
    </xf>
    <xf numFmtId="164" fontId="7" fillId="0" borderId="10" xfId="1" applyNumberFormat="1" applyFont="1" applyFill="1" applyBorder="1" applyAlignment="1">
      <alignment vertical="center"/>
    </xf>
    <xf numFmtId="171" fontId="7" fillId="0" borderId="10" xfId="1" applyNumberFormat="1" applyFont="1" applyFill="1" applyBorder="1" applyAlignment="1">
      <alignment vertical="center"/>
    </xf>
    <xf numFmtId="3" fontId="7" fillId="0" borderId="10" xfId="1" applyNumberFormat="1" applyFont="1" applyFill="1" applyBorder="1" applyAlignment="1">
      <alignment vertical="center"/>
    </xf>
    <xf numFmtId="165" fontId="7" fillId="0" borderId="2" xfId="1" applyNumberFormat="1" applyFont="1" applyFill="1" applyBorder="1" applyAlignment="1">
      <alignment vertical="center"/>
    </xf>
    <xf numFmtId="164" fontId="7" fillId="0" borderId="2" xfId="1" applyNumberFormat="1" applyFont="1" applyFill="1" applyBorder="1" applyAlignment="1">
      <alignment vertical="center"/>
    </xf>
    <xf numFmtId="171" fontId="7" fillId="0" borderId="2" xfId="1" applyNumberFormat="1" applyFont="1" applyFill="1" applyBorder="1" applyAlignment="1">
      <alignment vertical="center"/>
    </xf>
    <xf numFmtId="0" fontId="48" fillId="0" borderId="0" xfId="0" applyFont="1"/>
    <xf numFmtId="164" fontId="7" fillId="6" borderId="30" xfId="1" applyNumberFormat="1" applyFont="1" applyFill="1" applyBorder="1" applyAlignment="1">
      <alignment vertical="center"/>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left" wrapText="1"/>
    </xf>
    <xf numFmtId="0" fontId="2" fillId="2" borderId="2" xfId="0" applyFont="1" applyFill="1" applyBorder="1" applyAlignment="1">
      <alignment horizontal="center" wrapText="1"/>
    </xf>
    <xf numFmtId="0" fontId="1" fillId="0" borderId="0" xfId="10"/>
    <xf numFmtId="0" fontId="18" fillId="0" borderId="0" xfId="10" applyFont="1"/>
    <xf numFmtId="0" fontId="50" fillId="0" borderId="0" xfId="10" applyFont="1"/>
    <xf numFmtId="0" fontId="2" fillId="2" borderId="4" xfId="10" applyFont="1" applyFill="1" applyBorder="1" applyAlignment="1">
      <alignment horizontal="center" wrapText="1"/>
    </xf>
    <xf numFmtId="0" fontId="2" fillId="5" borderId="4" xfId="10" applyFont="1" applyFill="1" applyBorder="1" applyAlignment="1">
      <alignment horizontal="center" wrapText="1"/>
    </xf>
    <xf numFmtId="0" fontId="2" fillId="8" borderId="4" xfId="10" applyFont="1" applyFill="1" applyBorder="1" applyAlignment="1">
      <alignment horizontal="center" wrapText="1"/>
    </xf>
    <xf numFmtId="0" fontId="7" fillId="0" borderId="1" xfId="20" applyFont="1" applyBorder="1"/>
    <xf numFmtId="0" fontId="7" fillId="0" borderId="10" xfId="20" applyFont="1" applyBorder="1"/>
    <xf numFmtId="165" fontId="7" fillId="0" borderId="10" xfId="21" applyNumberFormat="1" applyFont="1" applyBorder="1" applyAlignment="1">
      <alignment vertical="center"/>
    </xf>
    <xf numFmtId="164" fontId="7" fillId="0" borderId="10" xfId="21" applyNumberFormat="1" applyFont="1" applyBorder="1" applyAlignment="1">
      <alignment vertical="center"/>
    </xf>
    <xf numFmtId="171" fontId="7" fillId="0" borderId="10" xfId="21" applyNumberFormat="1" applyFont="1" applyBorder="1" applyAlignment="1">
      <alignment vertical="center"/>
    </xf>
    <xf numFmtId="43" fontId="7" fillId="46" borderId="10" xfId="21" applyFont="1" applyFill="1" applyBorder="1" applyAlignment="1">
      <alignment vertical="center"/>
    </xf>
    <xf numFmtId="164" fontId="7" fillId="0" borderId="5" xfId="10" applyNumberFormat="1" applyFont="1" applyBorder="1" applyAlignment="1">
      <alignment vertical="center"/>
    </xf>
    <xf numFmtId="43" fontId="36" fillId="46" borderId="1" xfId="21" applyFont="1" applyFill="1" applyBorder="1" applyAlignment="1">
      <alignment vertical="center"/>
    </xf>
    <xf numFmtId="43" fontId="36" fillId="0" borderId="10" xfId="21" applyFont="1" applyBorder="1" applyAlignment="1">
      <alignment vertical="center"/>
    </xf>
    <xf numFmtId="43" fontId="36" fillId="0" borderId="1" xfId="21" applyFont="1" applyBorder="1" applyAlignment="1">
      <alignment vertical="center"/>
    </xf>
    <xf numFmtId="164" fontId="36" fillId="0" borderId="10" xfId="21" applyNumberFormat="1" applyFont="1" applyBorder="1" applyAlignment="1">
      <alignment vertical="center"/>
    </xf>
    <xf numFmtId="164" fontId="36" fillId="0" borderId="1" xfId="21" applyNumberFormat="1" applyFont="1" applyBorder="1" applyAlignment="1">
      <alignment vertical="center"/>
    </xf>
    <xf numFmtId="164" fontId="7" fillId="0" borderId="8" xfId="10" applyNumberFormat="1" applyFont="1" applyBorder="1" applyAlignment="1">
      <alignment vertical="center"/>
    </xf>
    <xf numFmtId="0" fontId="8" fillId="0" borderId="4" xfId="10" applyFont="1" applyBorder="1" applyAlignment="1">
      <alignment vertical="center"/>
    </xf>
    <xf numFmtId="0" fontId="7" fillId="0" borderId="4" xfId="10" applyFont="1" applyBorder="1" applyAlignment="1">
      <alignment vertical="center"/>
    </xf>
    <xf numFmtId="164" fontId="8" fillId="0" borderId="4" xfId="10" applyNumberFormat="1" applyFont="1" applyBorder="1" applyAlignment="1">
      <alignment vertical="center"/>
    </xf>
    <xf numFmtId="171" fontId="8" fillId="0" borderId="4" xfId="10" applyNumberFormat="1" applyFont="1" applyBorder="1" applyAlignment="1">
      <alignment vertical="center"/>
    </xf>
    <xf numFmtId="164" fontId="8" fillId="46" borderId="4" xfId="10" applyNumberFormat="1" applyFont="1" applyFill="1" applyBorder="1" applyAlignment="1">
      <alignment vertical="center"/>
    </xf>
    <xf numFmtId="164" fontId="8" fillId="0" borderId="13" xfId="10" applyNumberFormat="1" applyFont="1" applyBorder="1" applyAlignment="1">
      <alignment vertical="center"/>
    </xf>
    <xf numFmtId="164" fontId="17" fillId="0" borderId="1" xfId="10" applyNumberFormat="1" applyFont="1" applyBorder="1" applyAlignment="1">
      <alignment vertical="center"/>
    </xf>
    <xf numFmtId="164" fontId="17" fillId="46" borderId="1" xfId="10" applyNumberFormat="1" applyFont="1" applyFill="1" applyBorder="1" applyAlignment="1">
      <alignment vertical="center"/>
    </xf>
    <xf numFmtId="43" fontId="8" fillId="0" borderId="2" xfId="10" applyNumberFormat="1" applyFont="1" applyBorder="1" applyAlignment="1">
      <alignment vertical="center"/>
    </xf>
    <xf numFmtId="43" fontId="8" fillId="0" borderId="4" xfId="10" applyNumberFormat="1" applyFont="1" applyBorder="1" applyAlignment="1">
      <alignment vertical="center"/>
    </xf>
    <xf numFmtId="164" fontId="8" fillId="0" borderId="2" xfId="10" applyNumberFormat="1" applyFont="1" applyBorder="1" applyAlignment="1">
      <alignment vertical="center"/>
    </xf>
    <xf numFmtId="0" fontId="8" fillId="0" borderId="1" xfId="10" applyFont="1" applyBorder="1" applyAlignment="1">
      <alignment vertical="center"/>
    </xf>
    <xf numFmtId="0" fontId="7" fillId="0" borderId="1" xfId="10" applyFont="1" applyBorder="1" applyAlignment="1">
      <alignment vertical="center"/>
    </xf>
    <xf numFmtId="164" fontId="8" fillId="0" borderId="1" xfId="10" applyNumberFormat="1" applyFont="1" applyBorder="1" applyAlignment="1">
      <alignment vertical="center"/>
    </xf>
    <xf numFmtId="164" fontId="8" fillId="46" borderId="1" xfId="10" applyNumberFormat="1" applyFont="1" applyFill="1" applyBorder="1" applyAlignment="1">
      <alignment vertical="center"/>
    </xf>
    <xf numFmtId="43" fontId="8" fillId="0" borderId="10" xfId="10" applyNumberFormat="1" applyFont="1" applyBorder="1" applyAlignment="1">
      <alignment vertical="center"/>
    </xf>
    <xf numFmtId="43" fontId="8" fillId="0" borderId="1" xfId="10" applyNumberFormat="1" applyFont="1" applyBorder="1" applyAlignment="1">
      <alignment vertical="center"/>
    </xf>
    <xf numFmtId="164" fontId="8" fillId="0" borderId="10" xfId="10" applyNumberFormat="1" applyFont="1" applyBorder="1" applyAlignment="1">
      <alignment vertical="center"/>
    </xf>
    <xf numFmtId="0" fontId="8" fillId="0" borderId="5" xfId="10" applyFont="1" applyBorder="1" applyAlignment="1">
      <alignment vertical="center"/>
    </xf>
    <xf numFmtId="166" fontId="7" fillId="0" borderId="5" xfId="10" applyNumberFormat="1" applyFont="1" applyBorder="1" applyAlignment="1">
      <alignment vertical="center"/>
    </xf>
    <xf numFmtId="0" fontId="11" fillId="0" borderId="0" xfId="10" applyFont="1" applyAlignment="1">
      <alignment horizontal="left" vertical="top" wrapText="1"/>
    </xf>
    <xf numFmtId="0" fontId="2" fillId="2" borderId="9" xfId="10" applyFont="1" applyFill="1" applyBorder="1" applyAlignment="1">
      <alignment horizontal="center" vertical="center"/>
    </xf>
    <xf numFmtId="0" fontId="15" fillId="0" borderId="1" xfId="10" applyFont="1" applyBorder="1"/>
    <xf numFmtId="166" fontId="15" fillId="0" borderId="3" xfId="10" applyNumberFormat="1" applyFont="1" applyBorder="1"/>
    <xf numFmtId="164" fontId="7" fillId="0" borderId="3" xfId="21" applyNumberFormat="1" applyFont="1" applyBorder="1" applyAlignment="1">
      <alignment vertical="center"/>
    </xf>
    <xf numFmtId="166" fontId="15" fillId="0" borderId="10" xfId="10" applyNumberFormat="1" applyFont="1" applyBorder="1"/>
    <xf numFmtId="164" fontId="7" fillId="0" borderId="7" xfId="21" applyNumberFormat="1" applyFont="1" applyBorder="1" applyAlignment="1">
      <alignment vertical="center"/>
    </xf>
    <xf numFmtId="164" fontId="36" fillId="0" borderId="1" xfId="10" applyNumberFormat="1" applyFont="1" applyBorder="1" applyAlignment="1">
      <alignment vertical="center"/>
    </xf>
    <xf numFmtId="0" fontId="19" fillId="0" borderId="1" xfId="10" applyFont="1" applyBorder="1"/>
    <xf numFmtId="166" fontId="19" fillId="0" borderId="10" xfId="10" applyNumberFormat="1" applyFont="1" applyBorder="1"/>
    <xf numFmtId="164" fontId="19" fillId="0" borderId="1" xfId="10" applyNumberFormat="1" applyFont="1" applyBorder="1"/>
    <xf numFmtId="164" fontId="19" fillId="0" borderId="1" xfId="73" applyNumberFormat="1" applyFont="1" applyBorder="1"/>
    <xf numFmtId="0" fontId="2" fillId="2" borderId="6" xfId="0" applyFont="1" applyFill="1" applyBorder="1" applyAlignment="1"/>
    <xf numFmtId="0" fontId="0" fillId="3" borderId="0" xfId="0" applyFill="1"/>
    <xf numFmtId="0" fontId="13" fillId="43" borderId="6" xfId="0" applyFont="1" applyFill="1" applyBorder="1"/>
    <xf numFmtId="0" fontId="7" fillId="43" borderId="10" xfId="0" applyFont="1" applyFill="1" applyBorder="1" applyAlignment="1">
      <alignment vertical="center"/>
    </xf>
    <xf numFmtId="37" fontId="8" fillId="43" borderId="1" xfId="1" applyNumberFormat="1" applyFont="1" applyFill="1" applyBorder="1" applyAlignment="1">
      <alignment vertical="center"/>
    </xf>
    <xf numFmtId="169" fontId="8" fillId="43" borderId="1" xfId="1" applyNumberFormat="1" applyFont="1" applyFill="1" applyBorder="1" applyAlignment="1">
      <alignment vertical="center"/>
    </xf>
    <xf numFmtId="164" fontId="7" fillId="44" borderId="10" xfId="1" applyNumberFormat="1" applyFont="1" applyFill="1" applyBorder="1" applyAlignment="1">
      <alignment vertical="center"/>
    </xf>
    <xf numFmtId="3" fontId="8" fillId="43" borderId="1" xfId="1" applyNumberFormat="1" applyFont="1" applyFill="1" applyBorder="1" applyAlignment="1">
      <alignment vertical="center"/>
    </xf>
    <xf numFmtId="0" fontId="7" fillId="43" borderId="7" xfId="0" applyFont="1" applyFill="1" applyBorder="1" applyAlignment="1">
      <alignment vertical="center"/>
    </xf>
    <xf numFmtId="37" fontId="8" fillId="43" borderId="7" xfId="1" applyNumberFormat="1" applyFont="1" applyFill="1" applyBorder="1" applyAlignment="1">
      <alignment vertical="center"/>
    </xf>
    <xf numFmtId="37" fontId="8" fillId="43" borderId="10" xfId="1" applyNumberFormat="1" applyFont="1" applyFill="1" applyBorder="1" applyAlignment="1">
      <alignment vertical="center"/>
    </xf>
    <xf numFmtId="3" fontId="8" fillId="43" borderId="1" xfId="0" applyNumberFormat="1" applyFont="1" applyFill="1" applyBorder="1" applyAlignment="1">
      <alignment vertical="center"/>
    </xf>
    <xf numFmtId="0" fontId="13" fillId="43" borderId="1" xfId="0" applyFont="1" applyFill="1" applyBorder="1"/>
    <xf numFmtId="166" fontId="8" fillId="43" borderId="3" xfId="0" applyNumberFormat="1" applyFont="1" applyFill="1" applyBorder="1" applyAlignment="1">
      <alignment vertical="center"/>
    </xf>
    <xf numFmtId="0" fontId="2" fillId="2" borderId="6" xfId="0" applyFont="1" applyFill="1" applyBorder="1" applyAlignment="1">
      <alignment horizontal="left"/>
    </xf>
    <xf numFmtId="0" fontId="2" fillId="2" borderId="7" xfId="0" applyFont="1" applyFill="1" applyBorder="1" applyAlignment="1">
      <alignment horizontal="left"/>
    </xf>
    <xf numFmtId="165" fontId="7" fillId="0" borderId="2" xfId="1" applyNumberFormat="1" applyFont="1" applyBorder="1" applyAlignment="1">
      <alignment vertical="center"/>
    </xf>
    <xf numFmtId="164" fontId="7" fillId="0" borderId="2" xfId="1" applyNumberFormat="1" applyFont="1" applyBorder="1" applyAlignment="1">
      <alignment vertical="center"/>
    </xf>
    <xf numFmtId="171" fontId="7" fillId="0" borderId="2" xfId="1" applyNumberFormat="1" applyFont="1" applyBorder="1" applyAlignment="1">
      <alignment vertical="center"/>
    </xf>
    <xf numFmtId="1" fontId="15" fillId="0" borderId="4" xfId="0" applyNumberFormat="1" applyFont="1" applyBorder="1"/>
    <xf numFmtId="171" fontId="17" fillId="43" borderId="1" xfId="0" applyNumberFormat="1" applyFont="1" applyFill="1" applyBorder="1" applyAlignment="1">
      <alignment vertical="center"/>
    </xf>
    <xf numFmtId="0" fontId="17" fillId="43" borderId="6" xfId="0" applyFont="1" applyFill="1" applyBorder="1" applyAlignment="1">
      <alignment vertical="center"/>
    </xf>
    <xf numFmtId="0" fontId="36" fillId="43" borderId="10" xfId="0" applyFont="1" applyFill="1" applyBorder="1" applyAlignment="1">
      <alignment vertical="center"/>
    </xf>
    <xf numFmtId="0" fontId="17" fillId="43" borderId="7" xfId="0" applyFont="1" applyFill="1" applyBorder="1" applyAlignment="1">
      <alignment vertical="center"/>
    </xf>
    <xf numFmtId="164" fontId="17" fillId="43" borderId="7" xfId="0" applyNumberFormat="1" applyFont="1" applyFill="1" applyBorder="1" applyAlignment="1">
      <alignment vertical="center"/>
    </xf>
    <xf numFmtId="164" fontId="17" fillId="43" borderId="10" xfId="0" applyNumberFormat="1" applyFont="1" applyFill="1" applyBorder="1" applyAlignment="1">
      <alignment vertical="center"/>
    </xf>
    <xf numFmtId="164" fontId="36" fillId="6" borderId="4" xfId="1" applyNumberFormat="1" applyFont="1" applyFill="1" applyBorder="1" applyAlignment="1">
      <alignment vertical="center"/>
    </xf>
    <xf numFmtId="0" fontId="1" fillId="3" borderId="0" xfId="10" applyFill="1"/>
    <xf numFmtId="0" fontId="1" fillId="0" borderId="0" xfId="10" applyAlignment="1">
      <alignment horizontal="center"/>
    </xf>
    <xf numFmtId="0" fontId="2" fillId="2" borderId="4" xfId="0" applyFont="1" applyFill="1" applyBorder="1" applyAlignment="1">
      <alignment horizontal="center" vertical="center"/>
    </xf>
    <xf numFmtId="3" fontId="17" fillId="43" borderId="4" xfId="0" applyNumberFormat="1" applyFont="1" applyFill="1" applyBorder="1" applyAlignment="1">
      <alignment vertical="center"/>
    </xf>
    <xf numFmtId="3" fontId="17" fillId="43" borderId="6" xfId="0" applyNumberFormat="1" applyFont="1" applyFill="1" applyBorder="1" applyAlignment="1">
      <alignment vertical="center"/>
    </xf>
    <xf numFmtId="0" fontId="2" fillId="2" borderId="7" xfId="0" applyFont="1" applyFill="1" applyBorder="1" applyAlignment="1">
      <alignment horizontal="left" vertical="center"/>
    </xf>
    <xf numFmtId="0" fontId="33" fillId="3" borderId="0" xfId="0" applyFont="1" applyFill="1"/>
    <xf numFmtId="0" fontId="36" fillId="0" borderId="1" xfId="0" applyFont="1" applyBorder="1"/>
    <xf numFmtId="172" fontId="36" fillId="0" borderId="1" xfId="1" applyNumberFormat="1" applyFont="1" applyFill="1" applyBorder="1" applyAlignment="1">
      <alignment vertical="center"/>
    </xf>
    <xf numFmtId="3" fontId="36" fillId="0" borderId="1" xfId="1" applyNumberFormat="1" applyFont="1" applyFill="1" applyBorder="1" applyAlignment="1">
      <alignment vertical="center"/>
    </xf>
    <xf numFmtId="0" fontId="36" fillId="0" borderId="4" xfId="0" applyFont="1" applyBorder="1"/>
    <xf numFmtId="172" fontId="36" fillId="0" borderId="4" xfId="1" applyNumberFormat="1" applyFont="1" applyFill="1" applyBorder="1" applyAlignment="1">
      <alignment vertical="center"/>
    </xf>
    <xf numFmtId="3" fontId="36" fillId="0" borderId="4" xfId="1" applyNumberFormat="1" applyFont="1" applyFill="1" applyBorder="1" applyAlignment="1">
      <alignment vertical="center"/>
    </xf>
    <xf numFmtId="0" fontId="17" fillId="43" borderId="5" xfId="0" applyFont="1" applyFill="1" applyBorder="1" applyAlignment="1">
      <alignment vertical="center"/>
    </xf>
    <xf numFmtId="166" fontId="17" fillId="43" borderId="5" xfId="0" applyNumberFormat="1" applyFont="1" applyFill="1" applyBorder="1" applyAlignment="1">
      <alignment vertical="center"/>
    </xf>
    <xf numFmtId="170" fontId="36" fillId="0" borderId="6" xfId="1" applyNumberFormat="1" applyFont="1" applyFill="1" applyBorder="1" applyAlignment="1">
      <alignment horizontal="right" vertical="center"/>
    </xf>
    <xf numFmtId="171" fontId="17" fillId="43" borderId="1" xfId="0" applyNumberFormat="1" applyFont="1" applyFill="1" applyBorder="1" applyAlignment="1">
      <alignment horizontal="right" vertical="center"/>
    </xf>
    <xf numFmtId="166" fontId="36" fillId="0" borderId="1" xfId="1" applyNumberFormat="1" applyFont="1" applyBorder="1" applyAlignment="1">
      <alignment vertical="center"/>
    </xf>
    <xf numFmtId="166" fontId="36" fillId="0" borderId="1" xfId="0" applyNumberFormat="1" applyFont="1" applyBorder="1" applyAlignment="1">
      <alignment horizontal="right"/>
    </xf>
    <xf numFmtId="166" fontId="36" fillId="0" borderId="1" xfId="0" applyNumberFormat="1" applyFont="1" applyBorder="1"/>
    <xf numFmtId="37" fontId="36" fillId="0" borderId="1" xfId="1" applyNumberFormat="1" applyFont="1" applyBorder="1" applyAlignment="1">
      <alignment horizontal="right" vertical="center"/>
    </xf>
    <xf numFmtId="169" fontId="36" fillId="0" borderId="1" xfId="1" applyNumberFormat="1" applyFont="1" applyBorder="1" applyAlignment="1">
      <alignment horizontal="right" vertical="center"/>
    </xf>
    <xf numFmtId="37" fontId="36" fillId="0" borderId="1" xfId="1" applyNumberFormat="1" applyFont="1" applyBorder="1" applyAlignment="1">
      <alignment vertical="center"/>
    </xf>
    <xf numFmtId="37" fontId="7" fillId="0" borderId="4" xfId="1" applyNumberFormat="1" applyFont="1" applyBorder="1" applyAlignment="1">
      <alignment vertical="center"/>
    </xf>
    <xf numFmtId="37" fontId="7" fillId="0" borderId="2" xfId="1" applyNumberFormat="1" applyFont="1" applyBorder="1" applyAlignment="1">
      <alignment vertical="center"/>
    </xf>
    <xf numFmtId="164" fontId="36" fillId="6" borderId="5" xfId="1" applyNumberFormat="1" applyFont="1" applyFill="1" applyBorder="1" applyAlignment="1">
      <alignment vertical="center"/>
    </xf>
    <xf numFmtId="0" fontId="19" fillId="43" borderId="1" xfId="0" applyFont="1" applyFill="1" applyBorder="1"/>
    <xf numFmtId="0" fontId="19" fillId="43" borderId="6" xfId="0" applyFont="1" applyFill="1" applyBorder="1"/>
    <xf numFmtId="37" fontId="17" fillId="43" borderId="1" xfId="1" applyNumberFormat="1" applyFont="1" applyFill="1" applyBorder="1" applyAlignment="1">
      <alignment vertical="center"/>
    </xf>
    <xf numFmtId="169" fontId="17" fillId="43" borderId="1" xfId="1" applyNumberFormat="1" applyFont="1" applyFill="1" applyBorder="1" applyAlignment="1">
      <alignment horizontal="right" vertical="center"/>
    </xf>
    <xf numFmtId="37" fontId="17" fillId="43" borderId="10" xfId="1" applyNumberFormat="1" applyFont="1" applyFill="1" applyBorder="1" applyAlignment="1">
      <alignment vertical="center"/>
    </xf>
    <xf numFmtId="37" fontId="17" fillId="43" borderId="5" xfId="1" applyNumberFormat="1" applyFont="1" applyFill="1" applyBorder="1" applyAlignment="1">
      <alignment vertical="center"/>
    </xf>
    <xf numFmtId="164" fontId="36" fillId="44" borderId="5" xfId="1" applyNumberFormat="1" applyFont="1" applyFill="1" applyBorder="1" applyAlignment="1">
      <alignment vertical="center"/>
    </xf>
    <xf numFmtId="37" fontId="17" fillId="43" borderId="1" xfId="0" applyNumberFormat="1" applyFont="1" applyFill="1" applyBorder="1" applyAlignment="1">
      <alignment vertical="center"/>
    </xf>
    <xf numFmtId="0" fontId="2" fillId="2" borderId="13" xfId="0" applyFont="1" applyFill="1" applyBorder="1" applyAlignment="1">
      <alignment horizontal="center" wrapText="1"/>
    </xf>
    <xf numFmtId="37" fontId="7" fillId="0" borderId="5" xfId="1" applyNumberFormat="1" applyFont="1" applyBorder="1" applyAlignment="1">
      <alignment vertical="center"/>
    </xf>
    <xf numFmtId="0" fontId="36" fillId="43" borderId="7" xfId="0" applyFont="1" applyFill="1" applyBorder="1" applyAlignment="1">
      <alignment vertical="center"/>
    </xf>
    <xf numFmtId="37" fontId="17" fillId="43" borderId="7" xfId="1" applyNumberFormat="1" applyFont="1" applyFill="1" applyBorder="1" applyAlignment="1">
      <alignment vertical="center"/>
    </xf>
    <xf numFmtId="37" fontId="17" fillId="43" borderId="10" xfId="1" applyNumberFormat="1" applyFont="1" applyFill="1" applyBorder="1" applyAlignment="1">
      <alignment horizontal="right" vertical="center"/>
    </xf>
    <xf numFmtId="37" fontId="17" fillId="43" borderId="7" xfId="0" applyNumberFormat="1" applyFont="1" applyFill="1" applyBorder="1" applyAlignment="1">
      <alignment vertical="center"/>
    </xf>
    <xf numFmtId="37" fontId="17" fillId="43" borderId="10" xfId="0" applyNumberFormat="1" applyFont="1" applyFill="1" applyBorder="1" applyAlignment="1">
      <alignment horizontal="right" vertical="center"/>
    </xf>
    <xf numFmtId="0" fontId="14" fillId="0" borderId="0" xfId="0" applyFont="1" applyAlignment="1">
      <alignment horizontal="left"/>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9" fillId="0" borderId="12" xfId="10" applyFont="1" applyBorder="1" applyAlignment="1">
      <alignment wrapText="1"/>
    </xf>
    <xf numFmtId="0" fontId="2" fillId="47" borderId="6" xfId="10" applyFont="1" applyFill="1" applyBorder="1" applyAlignment="1">
      <alignment wrapText="1"/>
    </xf>
    <xf numFmtId="0" fontId="2" fillId="47" borderId="10" xfId="10" applyFont="1" applyFill="1" applyBorder="1" applyAlignment="1">
      <alignment wrapText="1"/>
    </xf>
    <xf numFmtId="0" fontId="51" fillId="0" borderId="0" xfId="0" applyFont="1"/>
    <xf numFmtId="0" fontId="47" fillId="2" borderId="6" xfId="0" applyFont="1" applyFill="1" applyBorder="1" applyAlignment="1">
      <alignment horizontal="left" vertical="center"/>
    </xf>
    <xf numFmtId="0" fontId="47" fillId="2" borderId="7" xfId="0" applyFont="1" applyFill="1" applyBorder="1" applyAlignment="1">
      <alignment horizontal="left" vertical="center"/>
    </xf>
    <xf numFmtId="0" fontId="47" fillId="2" borderId="10" xfId="0" applyFont="1" applyFill="1" applyBorder="1" applyAlignment="1">
      <alignment horizontal="left" vertical="center"/>
    </xf>
    <xf numFmtId="0" fontId="47" fillId="2" borderId="6" xfId="0" applyFont="1" applyFill="1" applyBorder="1" applyAlignment="1">
      <alignment vertical="center"/>
    </xf>
    <xf numFmtId="0" fontId="47" fillId="2" borderId="7" xfId="0" applyFont="1" applyFill="1" applyBorder="1" applyAlignment="1">
      <alignment vertical="center"/>
    </xf>
    <xf numFmtId="0" fontId="47" fillId="2" borderId="10" xfId="0" applyFont="1" applyFill="1" applyBorder="1" applyAlignment="1">
      <alignment vertical="center"/>
    </xf>
    <xf numFmtId="0" fontId="7" fillId="0" borderId="33" xfId="15" applyFont="1" applyBorder="1"/>
    <xf numFmtId="165" fontId="7" fillId="0" borderId="33" xfId="1" applyNumberFormat="1" applyFont="1" applyFill="1" applyBorder="1" applyAlignment="1">
      <alignment vertical="center"/>
    </xf>
    <xf numFmtId="164" fontId="7" fillId="0" borderId="33" xfId="1" applyNumberFormat="1" applyFont="1" applyFill="1" applyBorder="1" applyAlignment="1">
      <alignment vertical="center"/>
    </xf>
    <xf numFmtId="171" fontId="7" fillId="0" borderId="33" xfId="1" applyNumberFormat="1" applyFont="1" applyFill="1" applyBorder="1" applyAlignment="1">
      <alignment vertical="center"/>
    </xf>
    <xf numFmtId="164" fontId="7" fillId="6" borderId="33" xfId="1" applyNumberFormat="1" applyFont="1" applyFill="1" applyBorder="1" applyAlignment="1">
      <alignment vertical="center"/>
    </xf>
    <xf numFmtId="3" fontId="7" fillId="0" borderId="33" xfId="1" applyNumberFormat="1" applyFont="1" applyFill="1" applyBorder="1" applyAlignment="1">
      <alignment vertical="center"/>
    </xf>
    <xf numFmtId="171" fontId="17" fillId="43" borderId="6" xfId="0" applyNumberFormat="1" applyFont="1" applyFill="1" applyBorder="1" applyAlignment="1">
      <alignment vertical="center"/>
    </xf>
    <xf numFmtId="3" fontId="0" fillId="3" borderId="0" xfId="0" applyNumberFormat="1" applyFill="1"/>
    <xf numFmtId="3" fontId="8" fillId="3" borderId="0" xfId="0" applyNumberFormat="1" applyFont="1" applyFill="1" applyAlignment="1">
      <alignment vertical="center"/>
    </xf>
    <xf numFmtId="3" fontId="7" fillId="0" borderId="5" xfId="0" applyNumberFormat="1" applyFont="1" applyBorder="1" applyAlignment="1">
      <alignment vertical="center"/>
    </xf>
    <xf numFmtId="171" fontId="7" fillId="0" borderId="10" xfId="1" applyNumberFormat="1" applyFont="1" applyBorder="1" applyAlignment="1">
      <alignment horizontal="right" vertical="center"/>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171" fontId="17" fillId="43" borderId="6" xfId="0" applyNumberFormat="1" applyFont="1" applyFill="1" applyBorder="1" applyAlignment="1">
      <alignment horizontal="right" vertical="center"/>
    </xf>
    <xf numFmtId="170" fontId="7" fillId="0" borderId="10" xfId="1" applyNumberFormat="1" applyFont="1" applyBorder="1" applyAlignment="1">
      <alignment vertical="center"/>
    </xf>
    <xf numFmtId="0" fontId="15" fillId="0" borderId="1" xfId="0" applyFont="1" applyBorder="1" applyAlignment="1">
      <alignment horizontal="left" vertical="center"/>
    </xf>
    <xf numFmtId="0" fontId="15" fillId="0" borderId="1" xfId="0" applyFont="1" applyBorder="1" applyAlignment="1">
      <alignment vertical="center"/>
    </xf>
    <xf numFmtId="0" fontId="52" fillId="0" borderId="0" xfId="0" applyFont="1"/>
    <xf numFmtId="37" fontId="53" fillId="43" borderId="1" xfId="1" applyNumberFormat="1" applyFont="1" applyFill="1" applyBorder="1" applyAlignment="1">
      <alignment vertical="center"/>
    </xf>
    <xf numFmtId="37" fontId="0" fillId="3" borderId="0" xfId="0" applyNumberFormat="1" applyFill="1"/>
    <xf numFmtId="37" fontId="8" fillId="3" borderId="0" xfId="1" applyNumberFormat="1" applyFont="1" applyFill="1" applyBorder="1" applyAlignment="1">
      <alignment vertical="center"/>
    </xf>
    <xf numFmtId="37" fontId="8" fillId="3" borderId="0" xfId="1" applyNumberFormat="1" applyFont="1" applyFill="1" applyAlignment="1">
      <alignment vertical="center"/>
    </xf>
    <xf numFmtId="0" fontId="14" fillId="3" borderId="0" xfId="0" applyFont="1" applyFill="1"/>
    <xf numFmtId="3" fontId="7" fillId="0" borderId="5" xfId="1" applyNumberFormat="1" applyFont="1" applyBorder="1" applyAlignment="1">
      <alignment vertical="center"/>
    </xf>
    <xf numFmtId="165" fontId="1" fillId="0" borderId="0" xfId="128" applyNumberFormat="1"/>
    <xf numFmtId="0" fontId="1" fillId="0" borderId="0" xfId="128"/>
    <xf numFmtId="0" fontId="51" fillId="0" borderId="0" xfId="128" applyFont="1"/>
    <xf numFmtId="0" fontId="48" fillId="0" borderId="0" xfId="128" applyFont="1"/>
    <xf numFmtId="0" fontId="50" fillId="0" borderId="0" xfId="128" applyFont="1"/>
    <xf numFmtId="0" fontId="18" fillId="0" borderId="0" xfId="128" applyFont="1"/>
    <xf numFmtId="0" fontId="2" fillId="2" borderId="4" xfId="128" applyFont="1" applyFill="1" applyBorder="1" applyAlignment="1">
      <alignment horizontal="center" wrapText="1"/>
    </xf>
    <xf numFmtId="0" fontId="54" fillId="0" borderId="1" xfId="129" applyFont="1" applyBorder="1"/>
    <xf numFmtId="0" fontId="54" fillId="0" borderId="10" xfId="129" applyFont="1" applyBorder="1"/>
    <xf numFmtId="165" fontId="54" fillId="0" borderId="10" xfId="130" applyNumberFormat="1" applyFont="1" applyBorder="1" applyAlignment="1">
      <alignment vertical="center"/>
    </xf>
    <xf numFmtId="164" fontId="54" fillId="0" borderId="10" xfId="130" applyNumberFormat="1" applyFont="1" applyBorder="1" applyAlignment="1">
      <alignment vertical="center"/>
    </xf>
    <xf numFmtId="171" fontId="54" fillId="0" borderId="10" xfId="130" applyNumberFormat="1" applyFont="1" applyBorder="1" applyAlignment="1">
      <alignment vertical="center"/>
    </xf>
    <xf numFmtId="43" fontId="54" fillId="46" borderId="10" xfId="130" applyFont="1" applyFill="1" applyBorder="1" applyAlignment="1">
      <alignment vertical="center"/>
    </xf>
    <xf numFmtId="164" fontId="54" fillId="0" borderId="5" xfId="128" applyNumberFormat="1" applyFont="1" applyBorder="1" applyAlignment="1">
      <alignment vertical="center"/>
    </xf>
    <xf numFmtId="0" fontId="55" fillId="0" borderId="4" xfId="128" applyFont="1" applyBorder="1" applyAlignment="1">
      <alignment vertical="center"/>
    </xf>
    <xf numFmtId="0" fontId="54" fillId="0" borderId="4" xfId="128" applyFont="1" applyBorder="1" applyAlignment="1">
      <alignment vertical="center"/>
    </xf>
    <xf numFmtId="164" fontId="55" fillId="0" borderId="4" xfId="128" applyNumberFormat="1" applyFont="1" applyBorder="1" applyAlignment="1">
      <alignment vertical="center"/>
    </xf>
    <xf numFmtId="164" fontId="55" fillId="46" borderId="4" xfId="128" applyNumberFormat="1" applyFont="1" applyFill="1" applyBorder="1" applyAlignment="1">
      <alignment vertical="center"/>
    </xf>
    <xf numFmtId="164" fontId="55" fillId="0" borderId="13" xfId="128" applyNumberFormat="1" applyFont="1" applyBorder="1" applyAlignment="1">
      <alignment vertical="center"/>
    </xf>
    <xf numFmtId="164" fontId="55" fillId="0" borderId="1" xfId="128" applyNumberFormat="1" applyFont="1" applyBorder="1" applyAlignment="1">
      <alignment vertical="center"/>
    </xf>
    <xf numFmtId="164" fontId="55" fillId="46" borderId="1" xfId="128" applyNumberFormat="1" applyFont="1" applyFill="1" applyBorder="1" applyAlignment="1">
      <alignment vertical="center"/>
    </xf>
    <xf numFmtId="0" fontId="55" fillId="0" borderId="1" xfId="128" applyFont="1" applyBorder="1" applyAlignment="1">
      <alignment vertical="center"/>
    </xf>
    <xf numFmtId="0" fontId="54" fillId="0" borderId="1" xfId="128" applyFont="1" applyBorder="1" applyAlignment="1">
      <alignment vertical="center"/>
    </xf>
    <xf numFmtId="0" fontId="55" fillId="0" borderId="5" xfId="128" applyFont="1" applyBorder="1" applyAlignment="1">
      <alignment vertical="center"/>
    </xf>
    <xf numFmtId="166" fontId="54" fillId="0" borderId="5" xfId="128" applyNumberFormat="1" applyFont="1" applyBorder="1" applyAlignment="1">
      <alignment vertical="center"/>
    </xf>
    <xf numFmtId="0" fontId="56" fillId="0" borderId="0" xfId="131"/>
    <xf numFmtId="3" fontId="7" fillId="0" borderId="8" xfId="0" applyNumberFormat="1" applyFont="1" applyBorder="1" applyAlignment="1">
      <alignment vertical="center"/>
    </xf>
    <xf numFmtId="3" fontId="7" fillId="0" borderId="3" xfId="1" applyNumberFormat="1" applyFont="1" applyBorder="1" applyAlignment="1">
      <alignment vertical="center"/>
    </xf>
    <xf numFmtId="0" fontId="14" fillId="0" borderId="0" xfId="93" applyFont="1"/>
    <xf numFmtId="0" fontId="1" fillId="0" borderId="0" xfId="93"/>
    <xf numFmtId="0" fontId="31" fillId="0" borderId="0" xfId="93" applyFont="1"/>
    <xf numFmtId="0" fontId="2" fillId="2" borderId="4" xfId="93" applyFont="1" applyFill="1" applyBorder="1" applyAlignment="1">
      <alignment horizontal="center" wrapText="1"/>
    </xf>
    <xf numFmtId="165" fontId="7" fillId="0" borderId="10" xfId="94" applyNumberFormat="1" applyFont="1" applyFill="1" applyBorder="1" applyAlignment="1">
      <alignment vertical="center"/>
    </xf>
    <xf numFmtId="164" fontId="7" fillId="0" borderId="10" xfId="94" applyNumberFormat="1" applyFont="1" applyFill="1" applyBorder="1" applyAlignment="1">
      <alignment vertical="center"/>
    </xf>
    <xf numFmtId="43" fontId="7" fillId="0" borderId="10" xfId="94" applyFont="1" applyFill="1" applyBorder="1" applyAlignment="1">
      <alignment vertical="center"/>
    </xf>
    <xf numFmtId="164" fontId="7" fillId="6" borderId="10" xfId="94" applyNumberFormat="1" applyFont="1" applyFill="1" applyBorder="1" applyAlignment="1">
      <alignment vertical="center"/>
    </xf>
    <xf numFmtId="164" fontId="7" fillId="0" borderId="1" xfId="93" applyNumberFormat="1" applyFont="1" applyBorder="1" applyAlignment="1">
      <alignment vertical="center"/>
    </xf>
    <xf numFmtId="166" fontId="7" fillId="0" borderId="10" xfId="94" applyNumberFormat="1" applyFont="1" applyFill="1" applyBorder="1" applyAlignment="1">
      <alignment vertical="center"/>
    </xf>
    <xf numFmtId="0" fontId="8" fillId="0" borderId="6" xfId="93" applyFont="1" applyBorder="1" applyAlignment="1">
      <alignment vertical="center"/>
    </xf>
    <xf numFmtId="0" fontId="7" fillId="0" borderId="10" xfId="93" applyFont="1" applyBorder="1" applyAlignment="1">
      <alignment vertical="center"/>
    </xf>
    <xf numFmtId="164" fontId="8" fillId="0" borderId="4" xfId="93" applyNumberFormat="1" applyFont="1" applyBorder="1" applyAlignment="1">
      <alignment vertical="center"/>
    </xf>
    <xf numFmtId="43" fontId="8" fillId="0" borderId="13" xfId="93" applyNumberFormat="1" applyFont="1" applyBorder="1" applyAlignment="1">
      <alignment vertical="center"/>
    </xf>
    <xf numFmtId="164" fontId="36" fillId="6" borderId="6" xfId="94" applyNumberFormat="1" applyFont="1" applyFill="1" applyBorder="1" applyAlignment="1">
      <alignment vertical="center"/>
    </xf>
    <xf numFmtId="164" fontId="17" fillId="0" borderId="1" xfId="93" applyNumberFormat="1" applyFont="1" applyBorder="1" applyAlignment="1">
      <alignment vertical="center"/>
    </xf>
    <xf numFmtId="164" fontId="8" fillId="0" borderId="2" xfId="93" applyNumberFormat="1" applyFont="1" applyBorder="1" applyAlignment="1">
      <alignment vertical="center"/>
    </xf>
    <xf numFmtId="164" fontId="8" fillId="0" borderId="13" xfId="93" applyNumberFormat="1" applyFont="1" applyBorder="1" applyAlignment="1">
      <alignment vertical="center"/>
    </xf>
    <xf numFmtId="0" fontId="17" fillId="0" borderId="6" xfId="93" applyFont="1" applyBorder="1" applyAlignment="1">
      <alignment vertical="center"/>
    </xf>
    <xf numFmtId="0" fontId="36" fillId="0" borderId="7" xfId="93" applyFont="1" applyBorder="1" applyAlignment="1">
      <alignment vertical="center"/>
    </xf>
    <xf numFmtId="164" fontId="17" fillId="0" borderId="7" xfId="93" applyNumberFormat="1" applyFont="1" applyBorder="1" applyAlignment="1">
      <alignment vertical="center"/>
    </xf>
    <xf numFmtId="164" fontId="17" fillId="0" borderId="10" xfId="93" applyNumberFormat="1" applyFont="1" applyBorder="1" applyAlignment="1">
      <alignment vertical="center"/>
    </xf>
    <xf numFmtId="164" fontId="8" fillId="0" borderId="0" xfId="93" applyNumberFormat="1" applyFont="1" applyAlignment="1">
      <alignment vertical="center"/>
    </xf>
    <xf numFmtId="0" fontId="8" fillId="0" borderId="5" xfId="93" applyFont="1" applyBorder="1" applyAlignment="1">
      <alignment vertical="center"/>
    </xf>
    <xf numFmtId="166" fontId="7" fillId="0" borderId="5" xfId="93" applyNumberFormat="1" applyFont="1" applyBorder="1" applyAlignment="1">
      <alignment vertical="center"/>
    </xf>
    <xf numFmtId="164" fontId="7" fillId="0" borderId="23" xfId="94" applyNumberFormat="1" applyFont="1" applyFill="1" applyBorder="1" applyAlignment="1">
      <alignment vertical="center"/>
    </xf>
    <xf numFmtId="43" fontId="7" fillId="0" borderId="23" xfId="94" applyFont="1" applyFill="1" applyBorder="1" applyAlignment="1">
      <alignment vertical="center"/>
    </xf>
    <xf numFmtId="166" fontId="7" fillId="0" borderId="1" xfId="93" applyNumberFormat="1" applyFont="1" applyBorder="1" applyAlignment="1">
      <alignment vertical="center"/>
    </xf>
    <xf numFmtId="164" fontId="17" fillId="0" borderId="5" xfId="93" applyNumberFormat="1" applyFont="1" applyBorder="1" applyAlignment="1">
      <alignment vertical="center"/>
    </xf>
    <xf numFmtId="164" fontId="7" fillId="6" borderId="7" xfId="94" applyNumberFormat="1" applyFont="1" applyFill="1" applyBorder="1" applyAlignment="1">
      <alignment vertical="center"/>
    </xf>
    <xf numFmtId="0" fontId="54" fillId="0" borderId="1" xfId="20" applyFont="1" applyBorder="1"/>
    <xf numFmtId="164" fontId="7" fillId="6" borderId="2" xfId="94" applyNumberFormat="1" applyFont="1" applyFill="1" applyBorder="1" applyAlignment="1">
      <alignment vertical="center"/>
    </xf>
    <xf numFmtId="166" fontId="8" fillId="0" borderId="4" xfId="93" applyNumberFormat="1" applyFont="1" applyBorder="1" applyAlignment="1">
      <alignment vertical="center"/>
    </xf>
    <xf numFmtId="0" fontId="7" fillId="0" borderId="1" xfId="20" applyFont="1" applyBorder="1" applyAlignment="1">
      <alignment vertical="center"/>
    </xf>
    <xf numFmtId="0" fontId="18" fillId="0" borderId="0" xfId="93" applyFont="1"/>
    <xf numFmtId="0" fontId="48" fillId="0" borderId="0" xfId="93" applyFont="1"/>
    <xf numFmtId="0" fontId="50" fillId="0" borderId="0" xfId="93" applyFont="1"/>
    <xf numFmtId="0" fontId="9" fillId="0" borderId="4" xfId="0" applyFont="1" applyFill="1" applyBorder="1"/>
    <xf numFmtId="164" fontId="7" fillId="0" borderId="1" xfId="0" applyNumberFormat="1" applyFont="1" applyBorder="1" applyAlignment="1">
      <alignment vertical="center"/>
    </xf>
    <xf numFmtId="43" fontId="7" fillId="0" borderId="10" xfId="1" applyFont="1" applyFill="1" applyBorder="1" applyAlignment="1">
      <alignment vertical="center"/>
    </xf>
    <xf numFmtId="0" fontId="8" fillId="0" borderId="6" xfId="0" applyFont="1" applyBorder="1" applyAlignment="1">
      <alignment vertical="center"/>
    </xf>
    <xf numFmtId="0" fontId="7" fillId="0" borderId="10" xfId="0" applyFont="1" applyBorder="1" applyAlignment="1">
      <alignment vertical="center"/>
    </xf>
    <xf numFmtId="164" fontId="8" fillId="0" borderId="4" xfId="0" applyNumberFormat="1" applyFont="1" applyBorder="1" applyAlignment="1">
      <alignment vertical="center"/>
    </xf>
    <xf numFmtId="171" fontId="8" fillId="0" borderId="13" xfId="0" applyNumberFormat="1" applyFont="1" applyBorder="1" applyAlignment="1">
      <alignment vertical="center"/>
    </xf>
    <xf numFmtId="164" fontId="36" fillId="6" borderId="6" xfId="1" applyNumberFormat="1" applyFont="1" applyFill="1" applyBorder="1" applyAlignment="1">
      <alignment vertical="center"/>
    </xf>
    <xf numFmtId="164" fontId="17" fillId="0" borderId="1" xfId="0" applyNumberFormat="1" applyFont="1" applyBorder="1" applyAlignment="1">
      <alignment vertical="center"/>
    </xf>
    <xf numFmtId="164" fontId="8" fillId="0" borderId="2" xfId="0" applyNumberFormat="1" applyFont="1" applyBorder="1" applyAlignment="1">
      <alignment vertical="center"/>
    </xf>
    <xf numFmtId="164" fontId="8" fillId="0" borderId="13" xfId="0" applyNumberFormat="1" applyFont="1" applyBorder="1" applyAlignment="1">
      <alignment vertical="center"/>
    </xf>
    <xf numFmtId="0" fontId="17" fillId="0" borderId="6" xfId="0" applyFont="1" applyBorder="1" applyAlignment="1">
      <alignment vertical="center"/>
    </xf>
    <xf numFmtId="0" fontId="36" fillId="0" borderId="7" xfId="0" applyFont="1" applyBorder="1" applyAlignment="1">
      <alignment vertical="center"/>
    </xf>
    <xf numFmtId="164" fontId="17" fillId="0" borderId="7" xfId="0" applyNumberFormat="1" applyFont="1" applyBorder="1" applyAlignment="1">
      <alignment vertical="center"/>
    </xf>
    <xf numFmtId="164" fontId="17" fillId="0" borderId="10" xfId="0" applyNumberFormat="1" applyFont="1" applyBorder="1" applyAlignment="1">
      <alignment vertical="center"/>
    </xf>
    <xf numFmtId="164" fontId="8" fillId="0" borderId="0" xfId="0" applyNumberFormat="1" applyFont="1" applyAlignment="1">
      <alignment vertical="center"/>
    </xf>
    <xf numFmtId="0" fontId="8" fillId="0" borderId="5" xfId="0" applyFont="1" applyBorder="1" applyAlignment="1">
      <alignment vertical="center"/>
    </xf>
    <xf numFmtId="166" fontId="7" fillId="0" borderId="5" xfId="0" applyNumberFormat="1" applyFont="1" applyBorder="1" applyAlignment="1">
      <alignment vertical="center"/>
    </xf>
    <xf numFmtId="0" fontId="8" fillId="0" borderId="0" xfId="0" applyFont="1" applyBorder="1" applyAlignment="1">
      <alignment vertical="center"/>
    </xf>
    <xf numFmtId="166" fontId="7" fillId="0" borderId="0" xfId="0" applyNumberFormat="1" applyFont="1" applyBorder="1" applyAlignment="1">
      <alignment vertical="center"/>
    </xf>
    <xf numFmtId="170" fontId="8" fillId="43" borderId="1" xfId="1" applyNumberFormat="1" applyFont="1" applyFill="1" applyBorder="1" applyAlignment="1">
      <alignment vertical="center"/>
    </xf>
    <xf numFmtId="0" fontId="2" fillId="2" borderId="4" xfId="0" applyFont="1" applyFill="1" applyBorder="1" applyAlignment="1">
      <alignment horizontal="center" vertical="center" wrapText="1"/>
    </xf>
    <xf numFmtId="39" fontId="36" fillId="0" borderId="1" xfId="1" applyNumberFormat="1" applyFont="1" applyBorder="1" applyAlignment="1">
      <alignment vertical="center"/>
    </xf>
    <xf numFmtId="39" fontId="36" fillId="0" borderId="1" xfId="0" applyNumberFormat="1" applyFont="1" applyBorder="1"/>
    <xf numFmtId="4" fontId="7" fillId="0" borderId="10" xfId="1" applyNumberFormat="1" applyFont="1" applyBorder="1" applyAlignment="1">
      <alignment vertical="center"/>
    </xf>
    <xf numFmtId="4" fontId="17" fillId="43" borderId="1" xfId="0" applyNumberFormat="1" applyFont="1" applyFill="1" applyBorder="1" applyAlignment="1">
      <alignment vertical="center"/>
    </xf>
    <xf numFmtId="170" fontId="7" fillId="0" borderId="10" xfId="0" applyNumberFormat="1" applyFont="1" applyBorder="1"/>
    <xf numFmtId="170" fontId="7" fillId="0" borderId="2" xfId="0" applyNumberFormat="1" applyFont="1" applyBorder="1"/>
    <xf numFmtId="170" fontId="8" fillId="43" borderId="1" xfId="0" applyNumberFormat="1" applyFont="1" applyFill="1" applyBorder="1" applyAlignment="1">
      <alignment vertical="center"/>
    </xf>
    <xf numFmtId="43" fontId="0" fillId="0" borderId="0" xfId="0" applyNumberFormat="1"/>
    <xf numFmtId="0" fontId="14" fillId="0" borderId="0" xfId="10" applyFont="1" applyAlignment="1">
      <alignment horizontal="left"/>
    </xf>
    <xf numFmtId="0" fontId="11" fillId="0" borderId="0" xfId="10" applyFont="1" applyBorder="1" applyAlignment="1">
      <alignment horizontal="left" vertical="top" wrapText="1"/>
    </xf>
    <xf numFmtId="0" fontId="7" fillId="0" borderId="1" xfId="20" applyFont="1" applyFill="1" applyBorder="1"/>
    <xf numFmtId="43" fontId="1" fillId="0" borderId="0" xfId="10" applyNumberFormat="1"/>
    <xf numFmtId="164" fontId="36" fillId="0" borderId="6" xfId="94" applyNumberFormat="1" applyFont="1" applyFill="1" applyBorder="1" applyAlignment="1">
      <alignment vertical="center"/>
    </xf>
    <xf numFmtId="164" fontId="7" fillId="0" borderId="1" xfId="93" applyNumberFormat="1" applyFont="1" applyFill="1" applyBorder="1" applyAlignment="1">
      <alignment vertical="center"/>
    </xf>
    <xf numFmtId="0" fontId="1" fillId="0" borderId="0" xfId="93" applyFill="1"/>
    <xf numFmtId="0" fontId="8" fillId="0" borderId="6" xfId="93" applyFont="1" applyFill="1" applyBorder="1" applyAlignment="1">
      <alignment vertical="center"/>
    </xf>
    <xf numFmtId="0" fontId="7" fillId="0" borderId="10" xfId="93" applyFont="1" applyFill="1" applyBorder="1" applyAlignment="1">
      <alignment vertical="center"/>
    </xf>
    <xf numFmtId="164" fontId="8" fillId="0" borderId="4" xfId="93" applyNumberFormat="1" applyFont="1" applyFill="1" applyBorder="1" applyAlignment="1">
      <alignment vertical="center"/>
    </xf>
    <xf numFmtId="43" fontId="8" fillId="0" borderId="13" xfId="93" applyNumberFormat="1" applyFont="1" applyFill="1" applyBorder="1" applyAlignment="1">
      <alignment vertical="center"/>
    </xf>
    <xf numFmtId="164" fontId="17" fillId="0" borderId="5" xfId="93" applyNumberFormat="1" applyFont="1" applyFill="1" applyBorder="1" applyAlignment="1">
      <alignment vertical="center"/>
    </xf>
    <xf numFmtId="164" fontId="8" fillId="0" borderId="2" xfId="93" applyNumberFormat="1" applyFont="1" applyFill="1" applyBorder="1" applyAlignment="1">
      <alignment vertical="center"/>
    </xf>
    <xf numFmtId="164" fontId="8" fillId="0" borderId="13" xfId="93" applyNumberFormat="1" applyFont="1" applyFill="1" applyBorder="1" applyAlignment="1">
      <alignment vertical="center"/>
    </xf>
    <xf numFmtId="164" fontId="17" fillId="0" borderId="1" xfId="93" applyNumberFormat="1" applyFont="1" applyFill="1" applyBorder="1" applyAlignment="1">
      <alignment vertical="center"/>
    </xf>
    <xf numFmtId="0" fontId="17" fillId="0" borderId="6" xfId="93" applyFont="1" applyFill="1" applyBorder="1" applyAlignment="1">
      <alignment vertical="center"/>
    </xf>
    <xf numFmtId="0" fontId="36" fillId="0" borderId="7" xfId="93" applyFont="1" applyFill="1" applyBorder="1" applyAlignment="1">
      <alignment vertical="center"/>
    </xf>
    <xf numFmtId="164" fontId="17" fillId="0" borderId="7" xfId="93" applyNumberFormat="1" applyFont="1" applyFill="1" applyBorder="1" applyAlignment="1">
      <alignment vertical="center"/>
    </xf>
    <xf numFmtId="164" fontId="17" fillId="0" borderId="10" xfId="93" applyNumberFormat="1" applyFont="1" applyFill="1" applyBorder="1" applyAlignment="1">
      <alignment vertical="center"/>
    </xf>
    <xf numFmtId="164" fontId="8" fillId="0" borderId="0" xfId="93" applyNumberFormat="1" applyFont="1" applyFill="1" applyAlignment="1">
      <alignment vertical="center"/>
    </xf>
    <xf numFmtId="0" fontId="2" fillId="4" borderId="6" xfId="10" applyFont="1" applyFill="1" applyBorder="1" applyAlignment="1">
      <alignment horizontal="left" wrapText="1"/>
    </xf>
    <xf numFmtId="0" fontId="2" fillId="4" borderId="10" xfId="10" applyFont="1" applyFill="1" applyBorder="1" applyAlignment="1">
      <alignment horizontal="left" wrapText="1"/>
    </xf>
    <xf numFmtId="0" fontId="47" fillId="2" borderId="4" xfId="0" applyFont="1" applyFill="1" applyBorder="1" applyAlignment="1">
      <alignment horizontal="center" wrapText="1"/>
    </xf>
    <xf numFmtId="0" fontId="47" fillId="2" borderId="5" xfId="0" applyFont="1" applyFill="1" applyBorder="1" applyAlignment="1">
      <alignment horizontal="center" wrapText="1"/>
    </xf>
    <xf numFmtId="0" fontId="2" fillId="2" borderId="4"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5" fillId="0" borderId="1" xfId="0" applyFont="1" applyBorder="1" applyAlignment="1">
      <alignment horizontal="left" vertical="top" wrapText="1"/>
    </xf>
    <xf numFmtId="0" fontId="2" fillId="2" borderId="13" xfId="0" applyFont="1" applyFill="1" applyBorder="1" applyAlignment="1">
      <alignment horizontal="center" vertical="center" wrapText="1"/>
    </xf>
    <xf numFmtId="0" fontId="2" fillId="2" borderId="32" xfId="0" applyFont="1" applyFill="1" applyBorder="1" applyAlignment="1">
      <alignment horizontal="left" wrapText="1"/>
    </xf>
    <xf numFmtId="0" fontId="2" fillId="2" borderId="0" xfId="0" applyFont="1" applyFill="1" applyBorder="1" applyAlignment="1">
      <alignment horizontal="left" wrapText="1"/>
    </xf>
    <xf numFmtId="0" fontId="47" fillId="2" borderId="4" xfId="0" applyFont="1" applyFill="1" applyBorder="1" applyAlignment="1">
      <alignment horizontal="center" vertical="center"/>
    </xf>
    <xf numFmtId="0" fontId="47" fillId="2" borderId="5" xfId="0" applyFont="1" applyFill="1" applyBorder="1" applyAlignment="1">
      <alignment horizontal="center" vertical="center"/>
    </xf>
    <xf numFmtId="0" fontId="15" fillId="0" borderId="5" xfId="93" applyFont="1" applyBorder="1" applyAlignment="1">
      <alignment horizontal="left" vertical="top" wrapText="1"/>
    </xf>
    <xf numFmtId="0" fontId="47" fillId="2" borderId="6" xfId="0" applyFont="1" applyFill="1" applyBorder="1" applyAlignment="1">
      <alignment horizontal="left"/>
    </xf>
    <xf numFmtId="0" fontId="47" fillId="2" borderId="7" xfId="0" applyFont="1" applyFill="1" applyBorder="1" applyAlignment="1">
      <alignment horizontal="left"/>
    </xf>
    <xf numFmtId="0" fontId="47" fillId="2" borderId="10" xfId="0" applyFont="1" applyFill="1" applyBorder="1" applyAlignment="1">
      <alignment horizontal="left"/>
    </xf>
    <xf numFmtId="0" fontId="15" fillId="0" borderId="1" xfId="93" applyFont="1" applyBorder="1" applyAlignment="1">
      <alignment horizontal="left" vertical="top" wrapText="1"/>
    </xf>
    <xf numFmtId="0" fontId="2" fillId="2" borderId="32" xfId="0" applyFont="1" applyFill="1" applyBorder="1" applyAlignment="1">
      <alignment horizontal="center" wrapText="1"/>
    </xf>
    <xf numFmtId="0" fontId="2" fillId="2" borderId="0" xfId="0" applyFont="1" applyFill="1" applyBorder="1" applyAlignment="1">
      <alignment horizontal="center" wrapText="1"/>
    </xf>
    <xf numFmtId="0" fontId="2" fillId="2" borderId="2" xfId="0" applyFont="1" applyFill="1" applyBorder="1" applyAlignment="1">
      <alignment horizontal="center" wrapText="1"/>
    </xf>
    <xf numFmtId="0" fontId="2" fillId="2" borderId="9" xfId="0" applyFont="1" applyFill="1" applyBorder="1" applyAlignment="1">
      <alignment horizontal="center" wrapText="1"/>
    </xf>
    <xf numFmtId="0" fontId="2" fillId="2" borderId="31" xfId="0" applyFont="1" applyFill="1" applyBorder="1" applyAlignment="1">
      <alignment horizontal="center" wrapText="1"/>
    </xf>
    <xf numFmtId="0" fontId="2" fillId="2" borderId="5" xfId="0" applyFont="1" applyFill="1" applyBorder="1" applyAlignment="1">
      <alignment horizontal="left" vertical="center" wrapText="1"/>
    </xf>
    <xf numFmtId="0" fontId="14" fillId="0" borderId="0" xfId="10" applyFont="1" applyAlignment="1">
      <alignment horizontal="left"/>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0" fontId="11" fillId="0" borderId="6" xfId="63" applyFont="1" applyBorder="1" applyAlignment="1">
      <alignment horizontal="left" vertical="top" wrapText="1"/>
    </xf>
    <xf numFmtId="0" fontId="11" fillId="0" borderId="7" xfId="63" applyFont="1" applyBorder="1" applyAlignment="1">
      <alignment horizontal="left" vertical="top" wrapText="1"/>
    </xf>
    <xf numFmtId="0" fontId="11" fillId="0" borderId="10" xfId="63" applyFont="1" applyBorder="1" applyAlignment="1">
      <alignment horizontal="left" vertical="top" wrapText="1"/>
    </xf>
    <xf numFmtId="0" fontId="11" fillId="0" borderId="11" xfId="63" applyFont="1" applyBorder="1" applyAlignment="1">
      <alignment horizontal="left" vertical="top" wrapText="1"/>
    </xf>
    <xf numFmtId="0" fontId="11" fillId="0" borderId="12" xfId="63" applyFont="1" applyBorder="1" applyAlignment="1">
      <alignment horizontal="left" vertical="top" wrapText="1"/>
    </xf>
    <xf numFmtId="0" fontId="11" fillId="0" borderId="3" xfId="63" applyFont="1" applyBorder="1" applyAlignment="1">
      <alignment horizontal="left" vertical="top" wrapText="1"/>
    </xf>
    <xf numFmtId="0" fontId="47" fillId="2" borderId="6" xfId="0" applyFont="1" applyFill="1" applyBorder="1" applyAlignment="1">
      <alignment horizontal="center" vertical="center"/>
    </xf>
    <xf numFmtId="0" fontId="47" fillId="2" borderId="7" xfId="0" applyFont="1" applyFill="1" applyBorder="1" applyAlignment="1">
      <alignment horizontal="center" vertical="center"/>
    </xf>
    <xf numFmtId="0" fontId="47" fillId="2" borderId="10" xfId="0" applyFont="1" applyFill="1" applyBorder="1" applyAlignment="1">
      <alignment horizontal="center" vertical="center"/>
    </xf>
    <xf numFmtId="0" fontId="47" fillId="2" borderId="4" xfId="0" applyFont="1" applyFill="1" applyBorder="1" applyAlignment="1">
      <alignment horizontal="left" vertical="center" wrapText="1"/>
    </xf>
    <xf numFmtId="0" fontId="47" fillId="2" borderId="5" xfId="0" applyFont="1" applyFill="1" applyBorder="1" applyAlignment="1">
      <alignment horizontal="left" vertical="center" wrapText="1"/>
    </xf>
    <xf numFmtId="0" fontId="2" fillId="2" borderId="6" xfId="93" applyFont="1" applyFill="1" applyBorder="1" applyAlignment="1">
      <alignment horizontal="left" wrapText="1"/>
    </xf>
    <xf numFmtId="0" fontId="2" fillId="2" borderId="7" xfId="93" applyFont="1" applyFill="1" applyBorder="1" applyAlignment="1">
      <alignment horizontal="left" wrapText="1"/>
    </xf>
    <xf numFmtId="0" fontId="2" fillId="2" borderId="2" xfId="93" applyFont="1" applyFill="1" applyBorder="1" applyAlignment="1">
      <alignment horizontal="center" wrapText="1"/>
    </xf>
    <xf numFmtId="0" fontId="2" fillId="2" borderId="9" xfId="93" applyFont="1" applyFill="1" applyBorder="1" applyAlignment="1">
      <alignment horizontal="center" wrapText="1"/>
    </xf>
    <xf numFmtId="0" fontId="2" fillId="2" borderId="11" xfId="93" applyFont="1" applyFill="1" applyBorder="1" applyAlignment="1">
      <alignment horizontal="left" wrapText="1"/>
    </xf>
    <xf numFmtId="0" fontId="2" fillId="2" borderId="12" xfId="93" applyFont="1" applyFill="1" applyBorder="1" applyAlignment="1">
      <alignment horizontal="left" wrapText="1"/>
    </xf>
    <xf numFmtId="0" fontId="11" fillId="0" borderId="6" xfId="93" applyFont="1" applyBorder="1" applyAlignment="1">
      <alignment horizontal="left" vertical="top" wrapText="1"/>
    </xf>
    <xf numFmtId="0" fontId="11" fillId="0" borderId="7" xfId="93" applyFont="1" applyBorder="1" applyAlignment="1">
      <alignment horizontal="left" vertical="top" wrapText="1"/>
    </xf>
    <xf numFmtId="0" fontId="11" fillId="0" borderId="10" xfId="93" applyFont="1" applyBorder="1" applyAlignment="1">
      <alignment horizontal="left" vertical="top" wrapText="1"/>
    </xf>
    <xf numFmtId="0" fontId="2" fillId="2" borderId="4" xfId="93" applyFont="1" applyFill="1" applyBorder="1" applyAlignment="1">
      <alignment horizontal="center" vertical="center" wrapText="1"/>
    </xf>
    <xf numFmtId="0" fontId="2" fillId="2" borderId="8" xfId="93" applyFont="1" applyFill="1" applyBorder="1" applyAlignment="1">
      <alignment horizontal="center" vertical="center" wrapText="1"/>
    </xf>
    <xf numFmtId="0" fontId="2" fillId="2" borderId="5" xfId="93" applyFont="1" applyFill="1" applyBorder="1" applyAlignment="1">
      <alignment horizontal="center" vertical="center" wrapText="1"/>
    </xf>
    <xf numFmtId="0" fontId="2" fillId="2" borderId="6" xfId="93" applyFont="1" applyFill="1" applyBorder="1" applyAlignment="1">
      <alignment horizontal="center" wrapText="1"/>
    </xf>
    <xf numFmtId="0" fontId="2" fillId="2" borderId="7" xfId="93"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49" fillId="0" borderId="12" xfId="10" applyFont="1" applyBorder="1" applyAlignment="1">
      <alignment vertical="center" wrapText="1"/>
    </xf>
    <xf numFmtId="0" fontId="2" fillId="2" borderId="4" xfId="10" applyFont="1" applyFill="1" applyBorder="1" applyAlignment="1">
      <alignment horizontal="center" vertical="center" wrapText="1"/>
    </xf>
    <xf numFmtId="0" fontId="2" fillId="2" borderId="8" xfId="10" applyFont="1" applyFill="1" applyBorder="1" applyAlignment="1">
      <alignment horizontal="center" vertical="center" wrapText="1"/>
    </xf>
    <xf numFmtId="0" fontId="2" fillId="2" borderId="5" xfId="10" applyFont="1" applyFill="1" applyBorder="1" applyAlignment="1">
      <alignment horizontal="center" vertical="center" wrapText="1"/>
    </xf>
    <xf numFmtId="0" fontId="47" fillId="2" borderId="4" xfId="10" applyFont="1" applyFill="1" applyBorder="1" applyAlignment="1">
      <alignment horizontal="center" vertical="center"/>
    </xf>
    <xf numFmtId="0" fontId="47" fillId="2" borderId="5" xfId="10" applyFont="1" applyFill="1" applyBorder="1" applyAlignment="1">
      <alignment horizontal="center" vertical="center"/>
    </xf>
    <xf numFmtId="0" fontId="2" fillId="5" borderId="6" xfId="10" applyFont="1" applyFill="1" applyBorder="1" applyAlignment="1">
      <alignment horizontal="center" wrapText="1"/>
    </xf>
    <xf numFmtId="0" fontId="2" fillId="5" borderId="7" xfId="10" applyFont="1" applyFill="1" applyBorder="1" applyAlignment="1">
      <alignment horizontal="center" wrapText="1"/>
    </xf>
    <xf numFmtId="0" fontId="2" fillId="8" borderId="6" xfId="10" applyFont="1" applyFill="1" applyBorder="1" applyAlignment="1">
      <alignment horizontal="center" wrapText="1"/>
    </xf>
    <xf numFmtId="0" fontId="2" fillId="8" borderId="7" xfId="10" applyFont="1" applyFill="1" applyBorder="1" applyAlignment="1">
      <alignment horizontal="center" wrapText="1"/>
    </xf>
    <xf numFmtId="0" fontId="2" fillId="2" borderId="11" xfId="10" applyFont="1" applyFill="1" applyBorder="1" applyAlignment="1">
      <alignment horizontal="center" wrapText="1"/>
    </xf>
    <xf numFmtId="0" fontId="2" fillId="2" borderId="12" xfId="10" applyFont="1" applyFill="1" applyBorder="1" applyAlignment="1">
      <alignment horizontal="center" wrapText="1"/>
    </xf>
    <xf numFmtId="0" fontId="2" fillId="2" borderId="4" xfId="18" applyFont="1" applyFill="1" applyBorder="1" applyAlignment="1">
      <alignment horizontal="center" vertical="center" wrapText="1"/>
    </xf>
    <xf numFmtId="0" fontId="2" fillId="2" borderId="5" xfId="18" applyFont="1" applyFill="1" applyBorder="1" applyAlignment="1">
      <alignment horizontal="center" vertical="center" wrapText="1"/>
    </xf>
    <xf numFmtId="0" fontId="2" fillId="2" borderId="6" xfId="10" applyFont="1" applyFill="1" applyBorder="1" applyAlignment="1">
      <alignment horizontal="center" wrapText="1"/>
    </xf>
    <xf numFmtId="0" fontId="2" fillId="2" borderId="7" xfId="10" applyFont="1" applyFill="1" applyBorder="1" applyAlignment="1">
      <alignment horizontal="center" wrapText="1"/>
    </xf>
    <xf numFmtId="0" fontId="2" fillId="2" borderId="10" xfId="10" applyFont="1" applyFill="1" applyBorder="1" applyAlignment="1">
      <alignment horizontal="center" wrapText="1"/>
    </xf>
    <xf numFmtId="0" fontId="11" fillId="0" borderId="6" xfId="10" applyFont="1" applyBorder="1" applyAlignment="1">
      <alignment horizontal="left" vertical="top" wrapText="1"/>
    </xf>
    <xf numFmtId="0" fontId="11" fillId="0" borderId="7" xfId="10" applyFont="1" applyBorder="1" applyAlignment="1">
      <alignment horizontal="left" vertical="top" wrapText="1"/>
    </xf>
    <xf numFmtId="0" fontId="11" fillId="0" borderId="10" xfId="10" applyFont="1" applyBorder="1" applyAlignment="1">
      <alignment horizontal="left" vertical="top" wrapText="1"/>
    </xf>
    <xf numFmtId="0" fontId="2" fillId="2" borderId="6" xfId="10" applyFont="1" applyFill="1" applyBorder="1" applyAlignment="1">
      <alignment horizontal="center" vertical="center"/>
    </xf>
    <xf numFmtId="0" fontId="2" fillId="2" borderId="7" xfId="10" applyFont="1" applyFill="1" applyBorder="1" applyAlignment="1">
      <alignment horizontal="center" vertical="center"/>
    </xf>
    <xf numFmtId="0" fontId="2" fillId="2" borderId="10" xfId="10" applyFont="1" applyFill="1" applyBorder="1" applyAlignment="1">
      <alignment horizontal="center" vertical="center"/>
    </xf>
    <xf numFmtId="0" fontId="2" fillId="2" borderId="4" xfId="106" applyFont="1" applyFill="1" applyBorder="1" applyAlignment="1">
      <alignment horizontal="center" vertical="center" wrapText="1"/>
    </xf>
    <xf numFmtId="0" fontId="2" fillId="2" borderId="5" xfId="106" applyFont="1" applyFill="1" applyBorder="1" applyAlignment="1">
      <alignment horizontal="center" vertical="center" wrapText="1"/>
    </xf>
    <xf numFmtId="0" fontId="2" fillId="2" borderId="6" xfId="128" applyFont="1" applyFill="1" applyBorder="1" applyAlignment="1">
      <alignment horizontal="left" wrapText="1"/>
    </xf>
    <xf numFmtId="0" fontId="2" fillId="2" borderId="7" xfId="128" applyFont="1" applyFill="1" applyBorder="1" applyAlignment="1">
      <alignment horizontal="left" wrapText="1"/>
    </xf>
    <xf numFmtId="0" fontId="47" fillId="2" borderId="4" xfId="128" applyFont="1" applyFill="1" applyBorder="1" applyAlignment="1">
      <alignment horizontal="center" vertical="center"/>
    </xf>
    <xf numFmtId="0" fontId="47" fillId="2" borderId="5" xfId="128" applyFont="1" applyFill="1" applyBorder="1" applyAlignment="1">
      <alignment horizontal="center" vertical="center"/>
    </xf>
    <xf numFmtId="0" fontId="48" fillId="0" borderId="0" xfId="128" applyFont="1" applyAlignment="1">
      <alignment horizontal="left"/>
    </xf>
    <xf numFmtId="0" fontId="2" fillId="2" borderId="4" xfId="128" applyFont="1" applyFill="1" applyBorder="1" applyAlignment="1">
      <alignment horizontal="center" vertical="center" wrapText="1"/>
    </xf>
    <xf numFmtId="0" fontId="2" fillId="2" borderId="8" xfId="128" applyFont="1" applyFill="1" applyBorder="1" applyAlignment="1">
      <alignment horizontal="center" vertical="center" wrapText="1"/>
    </xf>
    <xf numFmtId="0" fontId="2" fillId="2" borderId="5" xfId="128" applyFont="1" applyFill="1" applyBorder="1" applyAlignment="1">
      <alignment horizontal="center" vertical="center" wrapText="1"/>
    </xf>
    <xf numFmtId="0" fontId="47" fillId="2" borderId="4" xfId="0" applyFont="1" applyFill="1" applyBorder="1" applyAlignment="1">
      <alignment horizontal="left" vertical="center"/>
    </xf>
    <xf numFmtId="0" fontId="47" fillId="2" borderId="5" xfId="0" applyFont="1" applyFill="1" applyBorder="1" applyAlignment="1">
      <alignment horizontal="left" vertical="center"/>
    </xf>
    <xf numFmtId="0" fontId="47" fillId="2" borderId="6" xfId="0" applyFont="1" applyFill="1" applyBorder="1" applyAlignment="1">
      <alignment horizontal="center"/>
    </xf>
    <xf numFmtId="0" fontId="47" fillId="2" borderId="7" xfId="0" applyFont="1" applyFill="1" applyBorder="1" applyAlignment="1">
      <alignment horizontal="center"/>
    </xf>
    <xf numFmtId="0" fontId="47" fillId="2" borderId="10" xfId="0" applyFont="1" applyFill="1" applyBorder="1" applyAlignment="1">
      <alignment horizontal="center"/>
    </xf>
  </cellXfs>
  <cellStyles count="132">
    <cellStyle name="20% - Accent1" xfId="39" builtinId="30" customBuiltin="1"/>
    <cellStyle name="20% - Accent2" xfId="42" builtinId="34" customBuiltin="1"/>
    <cellStyle name="20% - Accent3" xfId="45" builtinId="38" customBuiltin="1"/>
    <cellStyle name="20% - Accent4" xfId="48" builtinId="42" customBuiltin="1"/>
    <cellStyle name="20% - Accent5" xfId="51" builtinId="46" customBuiltin="1"/>
    <cellStyle name="20% - Accent6" xfId="54" builtinId="50" customBuiltin="1"/>
    <cellStyle name="40% - Accent1" xfId="40" builtinId="31" customBuiltin="1"/>
    <cellStyle name="40% - Accent2" xfId="43" builtinId="35" customBuiltin="1"/>
    <cellStyle name="40% - Accent3" xfId="46" builtinId="39" customBuiltin="1"/>
    <cellStyle name="40% - Accent4" xfId="49" builtinId="43" customBuiltin="1"/>
    <cellStyle name="40% - Accent5" xfId="52" builtinId="47" customBuiltin="1"/>
    <cellStyle name="40% - Accent6" xfId="55" builtinId="51" customBuiltin="1"/>
    <cellStyle name="60% - Accent1 2" xfId="57" xr:uid="{31DA3C4E-353C-4936-9FCA-6EE3001A945B}"/>
    <cellStyle name="60% - Accent2 2" xfId="58" xr:uid="{AD5678FE-738F-4DD0-9A4C-6D3F53FB8270}"/>
    <cellStyle name="60% - Accent3 2" xfId="59" xr:uid="{FC361621-B8EF-4D6B-9BC9-D72F0305FDB1}"/>
    <cellStyle name="60% - Accent4 2" xfId="60" xr:uid="{00852D45-883A-42A9-955B-D28BB60483EB}"/>
    <cellStyle name="60% - Accent5 2" xfId="61" xr:uid="{886B736F-7F46-46D4-B1FC-96A41FC4987F}"/>
    <cellStyle name="60% - Accent6 2" xfId="62" xr:uid="{DF818C2A-0613-4A8B-BD7C-34C4E625F8F0}"/>
    <cellStyle name="Accent1" xfId="38" builtinId="29" customBuiltin="1"/>
    <cellStyle name="Accent2" xfId="41" builtinId="33" customBuiltin="1"/>
    <cellStyle name="Accent3" xfId="44" builtinId="37" customBuiltin="1"/>
    <cellStyle name="Accent4" xfId="47" builtinId="41" customBuiltin="1"/>
    <cellStyle name="Accent5" xfId="50" builtinId="45" customBuiltin="1"/>
    <cellStyle name="Accent6" xfId="53" builtinId="49" customBuiltin="1"/>
    <cellStyle name="Bad" xfId="28" builtinId="27" customBuiltin="1"/>
    <cellStyle name="Body: normal cell" xfId="119" xr:uid="{761AF6F0-25CD-49CA-BF15-CFC02537ABFF}"/>
    <cellStyle name="Calculation" xfId="31" builtinId="22" customBuiltin="1"/>
    <cellStyle name="Check Cell" xfId="33" builtinId="23" customBuiltin="1"/>
    <cellStyle name="Comma" xfId="1" builtinId="3"/>
    <cellStyle name="Comma 100" xfId="21" xr:uid="{39A2773A-C5C2-4015-BB36-C09EFA0E30D4}"/>
    <cellStyle name="Comma 100 2" xfId="130" xr:uid="{ABC12C93-109F-4E5E-9503-2FF76181088B}"/>
    <cellStyle name="Comma 2" xfId="16" xr:uid="{00000000-0005-0000-0000-000001000000}"/>
    <cellStyle name="Comma 2 2" xfId="73" xr:uid="{7A5B54AB-85C7-43EB-AE57-14DE992AAA9A}"/>
    <cellStyle name="Comma 2 3" xfId="65" xr:uid="{3F9027C8-7F65-4680-901C-B9C278809775}"/>
    <cellStyle name="Comma 3" xfId="12" xr:uid="{00000000-0005-0000-0000-000002000000}"/>
    <cellStyle name="Comma 3 2" xfId="91" xr:uid="{B7FDB2E4-3041-446B-975F-F653C12448B9}"/>
    <cellStyle name="Comma 3 3" xfId="82" xr:uid="{7B8C26F4-8437-4861-862B-C120A9851DC9}"/>
    <cellStyle name="Comma 4" xfId="86" xr:uid="{157E81E1-207F-404A-A273-D739AAB07DEB}"/>
    <cellStyle name="Comma 4 2" xfId="94" xr:uid="{54B3B757-833B-4C50-AE59-62B11F39DD77}"/>
    <cellStyle name="Comma 4 2 2" xfId="112" xr:uid="{1D0C7554-B417-4248-A971-9B8CF5A6574F}"/>
    <cellStyle name="Comma 4 3" xfId="108" xr:uid="{801F585B-3379-4BC7-8075-28F4BB42BBA2}"/>
    <cellStyle name="Comma 5" xfId="97" xr:uid="{D308C879-C786-4AF8-B07A-4E3C8E684B99}"/>
    <cellStyle name="Comma 5 2" xfId="114" xr:uid="{DB3E7910-9287-46FD-86A3-EDFA39630FE9}"/>
    <cellStyle name="Comma 6" xfId="99" xr:uid="{03AFB451-34E2-43B5-878D-DC769F65FB55}"/>
    <cellStyle name="Comma 7" xfId="102" xr:uid="{03B32295-9B1D-423E-8F62-D053F4E9CE75}"/>
    <cellStyle name="Comma 8" xfId="104" xr:uid="{B361BCBF-DFB0-4BDD-AC15-BAA5590D3369}"/>
    <cellStyle name="Comma 9" xfId="95" xr:uid="{56B8D6C4-6F63-4507-9D88-AA5393524182}"/>
    <cellStyle name="Currency 2" xfId="66" xr:uid="{7D175863-E748-4A77-9C83-DA988AE203AA}"/>
    <cellStyle name="Currency 2 2" xfId="67" xr:uid="{256BE5E4-1D65-4B7C-836F-AA734937BC12}"/>
    <cellStyle name="Currency 2 3" xfId="122" xr:uid="{43526FA9-6F8A-407A-B107-F57960F36175}"/>
    <cellStyle name="Currency 3" xfId="125" xr:uid="{C84286B0-9B8B-4A66-B24F-17C153927EC9}"/>
    <cellStyle name="Explanatory Text" xfId="36" builtinId="53" customBuiltin="1"/>
    <cellStyle name="Footnotes: top row" xfId="121" xr:uid="{2A2AE4CB-4D26-4A64-B8DB-ECB67A280A48}"/>
    <cellStyle name="Good" xfId="27" builtinId="26" customBuiltin="1"/>
    <cellStyle name="Header: bottom row" xfId="118" xr:uid="{EC50FBF6-8CC5-4F4A-870C-EE9407019575}"/>
    <cellStyle name="Heading 1" xfId="23" builtinId="16" customBuiltin="1"/>
    <cellStyle name="Heading 2" xfId="24" builtinId="17" customBuiltin="1"/>
    <cellStyle name="Heading 3" xfId="25" builtinId="18" customBuiltin="1"/>
    <cellStyle name="Heading 4" xfId="26" builtinId="19" customBuiltin="1"/>
    <cellStyle name="Hyperlink 2" xfId="3" xr:uid="{00000000-0005-0000-0000-000003000000}"/>
    <cellStyle name="Hyperlink 2 2" xfId="92" xr:uid="{1519AD2A-D07B-49FB-A384-DEDD22D75D65}"/>
    <cellStyle name="Hyperlink 2 3" xfId="84" xr:uid="{30E08A5A-25E1-4F1E-AC00-30ED4710FC52}"/>
    <cellStyle name="Hyperlink 2 4" xfId="123" xr:uid="{5AD90570-079E-4F29-8763-1893D5BCB691}"/>
    <cellStyle name="Hyperlink 3" xfId="80" xr:uid="{A14B02CB-F7ED-476B-B4C4-D31DB7BED821}"/>
    <cellStyle name="Hyperlink 3 2" xfId="126" xr:uid="{86A7A646-0C80-48AE-B830-94AE5795C4A5}"/>
    <cellStyle name="Hyperlink 4" xfId="76" xr:uid="{6D23D49D-20B3-474B-A930-22A46941D6DF}"/>
    <cellStyle name="Input" xfId="29" builtinId="20" customBuiltin="1"/>
    <cellStyle name="Linked Cell" xfId="32" builtinId="24" customBuiltin="1"/>
    <cellStyle name="Neutral 2" xfId="56" xr:uid="{62BC2EE1-02DF-462F-91F0-ED36F8C67B62}"/>
    <cellStyle name="Normal" xfId="0" builtinId="0"/>
    <cellStyle name="Normal 10" xfId="10" xr:uid="{00000000-0005-0000-0000-000005000000}"/>
    <cellStyle name="Normal 10 2" xfId="128" xr:uid="{8AE4104C-7A4C-40E9-A209-BB9D646CC04B}"/>
    <cellStyle name="Normal 11" xfId="103" xr:uid="{65AC1F8C-3068-4FF8-9F08-35063D5D2CC6}"/>
    <cellStyle name="Normal 12" xfId="18" xr:uid="{00000000-0005-0000-0000-000006000000}"/>
    <cellStyle name="Normal 13" xfId="106" xr:uid="{3E78E2EF-19AE-4E03-A7E2-18AC9769D771}"/>
    <cellStyle name="Normal 14" xfId="109" xr:uid="{1EED23F1-8812-49C4-B55A-255A39C769CB}"/>
    <cellStyle name="Normal 15" xfId="113" xr:uid="{C1220D23-4D22-4CC9-9453-666D1AE94861}"/>
    <cellStyle name="Normal 16" xfId="70" xr:uid="{1126D2DA-8112-46C4-BC43-1727AAD2D10F}"/>
    <cellStyle name="Normal 17" xfId="127" xr:uid="{BED52AED-53F0-4499-9F2D-1811EDDFA3F9}"/>
    <cellStyle name="Normal 18" xfId="131" xr:uid="{DF77ABE3-13E1-45AE-86FF-20982CC39F89}"/>
    <cellStyle name="Normal 2" xfId="5" xr:uid="{00000000-0005-0000-0000-000007000000}"/>
    <cellStyle name="Normal 2 2" xfId="7" xr:uid="{00000000-0005-0000-0000-000008000000}"/>
    <cellStyle name="Normal 2 2 2" xfId="63" xr:uid="{70EE5887-564E-4926-97EF-49B258A1C760}"/>
    <cellStyle name="Normal 2 2 3" xfId="115" xr:uid="{E84B8F42-86DE-4FC6-B31F-A618A5C95653}"/>
    <cellStyle name="Normal 2 2 4" xfId="71" xr:uid="{77E13A47-12CD-4D36-93AA-A885C8208CF0}"/>
    <cellStyle name="Normal 2 3" xfId="87" xr:uid="{C41AEF4C-9721-47C7-A9E7-F86C298CF15E}"/>
    <cellStyle name="Normal 2 3 2" xfId="4" xr:uid="{00000000-0005-0000-0000-000009000000}"/>
    <cellStyle name="Normal 2 4" xfId="72" xr:uid="{4C5411D0-9F8D-4259-934A-E4C61A180F8F}"/>
    <cellStyle name="Normal 2 95" xfId="116" xr:uid="{9903D8FD-B9D7-468F-87B2-EC4DE8929B7B}"/>
    <cellStyle name="Normal 26" xfId="64" xr:uid="{33481DA4-F001-4CAF-A968-3766DAB39B78}"/>
    <cellStyle name="Normal 3" xfId="2" xr:uid="{00000000-0005-0000-0000-00000A000000}"/>
    <cellStyle name="Normal 3 2" xfId="14" xr:uid="{00000000-0005-0000-0000-00000B000000}"/>
    <cellStyle name="Normal 3 2 2" xfId="77" xr:uid="{CF24702B-83DD-4939-801B-161073D02138}"/>
    <cellStyle name="Normal 3 3" xfId="79" xr:uid="{A87CF86C-E2FE-4034-925C-FF620408DC2C}"/>
    <cellStyle name="Normal 3 3 2" xfId="89" xr:uid="{723374A0-1AEB-4BE1-986D-4803332CC9CC}"/>
    <cellStyle name="Normal 3 3 2 2" xfId="110" xr:uid="{06E23D6B-C93C-494A-9F2C-3B9E6FED0683}"/>
    <cellStyle name="Normal 3 3 3" xfId="105" xr:uid="{2415D60C-4FAF-47CF-869A-8D68FFEAB0E7}"/>
    <cellStyle name="Normal 3 4" xfId="88" xr:uid="{C2C79A1A-5B70-453A-BBD1-613E10A4E382}"/>
    <cellStyle name="Normal 3 5" xfId="75" xr:uid="{D9E2557D-5B1A-4F1B-A745-9E5EB64539AD}"/>
    <cellStyle name="Normal 4" xfId="9" xr:uid="{00000000-0005-0000-0000-00000C000000}"/>
    <cellStyle name="Normal 4 2" xfId="15" xr:uid="{00000000-0005-0000-0000-00000D000000}"/>
    <cellStyle name="Normal 4 2 2" xfId="20" xr:uid="{DC2933F9-2BFC-47E2-BE17-49C94F10D46F}"/>
    <cellStyle name="Normal 4 2 2 2" xfId="129" xr:uid="{1A06ADF3-FAB1-40BB-8663-18B6C7DE7BA4}"/>
    <cellStyle name="Normal 4 2 3" xfId="78" xr:uid="{EB807BF2-5B06-4BDB-87E8-33FE4595D9C6}"/>
    <cellStyle name="Normal 5" xfId="17" xr:uid="{00000000-0005-0000-0000-00000E000000}"/>
    <cellStyle name="Normal 5 2" xfId="90" xr:uid="{380FE5C1-D6C7-4A35-BDEA-01203A18DB6A}"/>
    <cellStyle name="Normal 5 3" xfId="81" xr:uid="{F1E20562-D60F-45A6-BA3C-94151FF6FC8F}"/>
    <cellStyle name="Normal 5 4" xfId="124" xr:uid="{3D58B2E1-9BDF-417D-8C26-B9EDDD99BF97}"/>
    <cellStyle name="Normal 6" xfId="11" xr:uid="{00000000-0005-0000-0000-00000F000000}"/>
    <cellStyle name="Normal 6 2" xfId="93" xr:uid="{8A34D95F-FB31-425E-AC1B-46A385468D29}"/>
    <cellStyle name="Normal 6 2 2" xfId="111" xr:uid="{54687102-FC3A-4EE3-8224-D27BDBB60F23}"/>
    <cellStyle name="Normal 6 3" xfId="101" xr:uid="{C0520229-954D-41DF-97F7-71B1D27C3925}"/>
    <cellStyle name="Normal 6 4" xfId="107" xr:uid="{4814FCAF-EB88-4EA9-9D05-CA1488C5EB2D}"/>
    <cellStyle name="Normal 6 5" xfId="85" xr:uid="{F843255B-FEFE-482D-B6D1-DA63967C3ABF}"/>
    <cellStyle name="Normal 7" xfId="96" xr:uid="{4A2C63BB-AC12-4098-AE65-642CE3927DDC}"/>
    <cellStyle name="Normal 7 2" xfId="6" xr:uid="{00000000-0005-0000-0000-000010000000}"/>
    <cellStyle name="Normal 8" xfId="98" xr:uid="{3F9C66A2-D87E-48A0-9815-F7344B69B9A3}"/>
    <cellStyle name="Normal 9" xfId="69" xr:uid="{81742D99-0A3F-421A-9315-0B7A433936A1}"/>
    <cellStyle name="Normal 9 2" xfId="100" xr:uid="{B9FF315A-37D3-4ED4-8A3D-C8C856C8E1DD}"/>
    <cellStyle name="Note" xfId="35" builtinId="10" customBuiltin="1"/>
    <cellStyle name="Output" xfId="30" builtinId="21" customBuiltin="1"/>
    <cellStyle name="Parent row" xfId="120" xr:uid="{A306D0A9-C1E3-4A43-9D7E-58BFB5E15C76}"/>
    <cellStyle name="Percent" xfId="19" builtinId="5"/>
    <cellStyle name="Percent 2" xfId="8" xr:uid="{00000000-0005-0000-0000-000011000000}"/>
    <cellStyle name="Percent 2 2" xfId="74" xr:uid="{28F83382-676E-44AA-ABD5-1AFF826584E4}"/>
    <cellStyle name="Percent 2 3" xfId="68" xr:uid="{45407AE9-8366-49A3-892F-500AE1C9A5FB}"/>
    <cellStyle name="Percent 3" xfId="13" xr:uid="{00000000-0005-0000-0000-000012000000}"/>
    <cellStyle name="Percent 3 2" xfId="83" xr:uid="{ECD8BF63-4C08-47D9-BD9D-9FEFDB1588EB}"/>
    <cellStyle name="Table title" xfId="117" xr:uid="{E61C4C0B-4883-498C-A637-4541BFE51B2A}"/>
    <cellStyle name="Title" xfId="22" builtinId="15" customBuiltin="1"/>
    <cellStyle name="Total" xfId="37" builtinId="25" customBuiltin="1"/>
    <cellStyle name="Warning Text" xfId="34" builtinId="11" customBuiltin="1"/>
  </cellStyles>
  <dxfs count="18">
    <dxf>
      <font>
        <b/>
        <i val="0"/>
        <color theme="0"/>
      </font>
      <fill>
        <patternFill>
          <bgColor theme="5" tint="0.39994506668294322"/>
        </patternFill>
      </fill>
      <border diagonalUp="0" diagonalDown="0">
        <left/>
        <right/>
        <top/>
        <bottom/>
        <vertical/>
        <horizontal/>
      </border>
    </dxf>
    <dxf>
      <font>
        <b/>
        <i val="0"/>
        <color theme="0"/>
      </font>
      <fill>
        <patternFill>
          <bgColor theme="5" tint="0.39994506668294322"/>
        </patternFill>
      </fill>
      <border diagonalUp="0" diagonalDown="0">
        <left/>
        <right/>
        <top/>
        <bottom/>
        <vertical/>
        <horizontal/>
      </border>
    </dxf>
    <dxf>
      <fill>
        <patternFill>
          <bgColor theme="4" tint="0.79998168889431442"/>
        </patternFill>
      </fill>
      <border>
        <left/>
        <right/>
        <top/>
        <bottom style="thin">
          <color theme="1" tint="0.499984740745262"/>
        </bottom>
        <vertical/>
        <horizontal/>
      </border>
    </dxf>
    <dxf>
      <font>
        <b/>
        <i val="0"/>
        <color theme="0"/>
      </font>
      <fill>
        <patternFill>
          <bgColor theme="5"/>
        </patternFill>
      </fill>
    </dxf>
    <dxf>
      <fill>
        <patternFill>
          <bgColor theme="0"/>
        </patternFill>
      </fill>
      <border>
        <left/>
        <right/>
        <top/>
        <bottom style="thin">
          <color theme="0" tint="-0.24994659260841701"/>
        </bottom>
        <vertical/>
        <horizontal style="thin">
          <color theme="0" tint="-0.24994659260841701"/>
        </horizontal>
      </border>
    </dxf>
    <dxf>
      <fill>
        <patternFill>
          <bgColor theme="0"/>
        </patternFill>
      </fill>
      <border>
        <left/>
        <right/>
        <top/>
        <bottom style="thin">
          <color theme="0" tint="-0.24994659260841701"/>
        </bottom>
        <vertical/>
        <horizontal/>
      </border>
    </dxf>
    <dxf>
      <font>
        <b/>
        <i val="0"/>
        <color theme="0"/>
      </font>
      <fill>
        <patternFill>
          <bgColor theme="5" tint="-0.499984740745262"/>
        </patternFill>
      </fill>
      <border>
        <left/>
        <right/>
        <top style="thin">
          <color theme="1" tint="0.499984740745262"/>
        </top>
        <bottom/>
        <vertical/>
        <horizontal/>
      </border>
    </dxf>
    <dxf>
      <font>
        <b/>
        <i val="0"/>
        <color theme="0"/>
      </font>
      <fill>
        <patternFill>
          <bgColor theme="5"/>
        </patternFill>
      </fill>
      <border diagonalDown="1">
        <left/>
        <right/>
        <top/>
        <bottom style="thin">
          <color theme="1" tint="0.499984740745262"/>
        </bottom>
        <diagonal style="thin">
          <color theme="1" tint="0.499984740745262"/>
        </diagonal>
        <vertical/>
        <horizontal/>
      </border>
    </dxf>
    <dxf>
      <font>
        <color theme="1"/>
      </font>
      <fill>
        <patternFill>
          <bgColor theme="0"/>
        </patternFill>
      </fill>
      <border diagonalUp="0" diagonalDown="1">
        <left/>
        <right/>
        <top/>
        <bottom/>
        <diagonal style="thin">
          <color theme="0" tint="-0.24994659260841701"/>
        </diagonal>
        <vertical/>
        <horizontal style="thin">
          <color theme="0" tint="-0.24994659260841701"/>
        </horizontal>
      </border>
    </dxf>
    <dxf>
      <font>
        <b/>
        <i val="0"/>
        <color theme="0"/>
      </font>
      <fill>
        <patternFill>
          <bgColor theme="4"/>
        </patternFill>
      </fill>
      <border diagonalUp="0" diagonalDown="0">
        <left/>
        <right/>
        <top/>
        <bottom/>
        <vertical/>
        <horizontal/>
      </border>
    </dxf>
    <dxf>
      <font>
        <b/>
        <i val="0"/>
        <color theme="0"/>
      </font>
      <fill>
        <patternFill>
          <bgColor theme="4"/>
        </patternFill>
      </fill>
      <border diagonalUp="0" diagonalDown="0">
        <left/>
        <right/>
        <top/>
        <bottom/>
        <vertical/>
        <horizontal/>
      </border>
    </dxf>
    <dxf>
      <fill>
        <patternFill>
          <bgColor theme="5" tint="0.79998168889431442"/>
        </patternFill>
      </fill>
      <border>
        <left/>
        <right/>
        <top/>
        <bottom style="thin">
          <color theme="1" tint="0.499984740745262"/>
        </bottom>
        <vertical/>
        <horizontal/>
      </border>
    </dxf>
    <dxf>
      <font>
        <b/>
        <i val="0"/>
        <color theme="0"/>
      </font>
      <fill>
        <patternFill>
          <bgColor theme="4"/>
        </patternFill>
      </fill>
    </dxf>
    <dxf>
      <fill>
        <patternFill>
          <bgColor theme="0"/>
        </patternFill>
      </fill>
      <border>
        <left/>
        <right/>
        <top/>
        <bottom style="thin">
          <color theme="0" tint="-0.24994659260841701"/>
        </bottom>
        <vertical/>
        <horizontal style="thin">
          <color theme="0" tint="-0.24994659260841701"/>
        </horizontal>
      </border>
    </dxf>
    <dxf>
      <fill>
        <patternFill>
          <bgColor theme="0"/>
        </patternFill>
      </fill>
      <border>
        <left/>
        <right/>
        <top/>
        <bottom style="thin">
          <color theme="0" tint="-0.24994659260841701"/>
        </bottom>
        <vertical/>
        <horizontal/>
      </border>
    </dxf>
    <dxf>
      <font>
        <b/>
        <i val="0"/>
        <color theme="0"/>
      </font>
      <fill>
        <patternFill>
          <bgColor theme="4"/>
        </patternFill>
      </fill>
      <border>
        <left/>
        <right/>
        <top style="thin">
          <color theme="1" tint="0.499984740745262"/>
        </top>
        <bottom/>
        <vertical/>
        <horizontal/>
      </border>
    </dxf>
    <dxf>
      <font>
        <b/>
        <i val="0"/>
        <color theme="0"/>
      </font>
      <fill>
        <patternFill>
          <bgColor theme="4"/>
        </patternFill>
      </fill>
      <border diagonalDown="1">
        <left/>
        <right/>
        <top/>
        <bottom style="thin">
          <color theme="1" tint="0.499984740745262"/>
        </bottom>
        <diagonal style="thin">
          <color theme="1" tint="0.499984740745262"/>
        </diagonal>
        <vertical/>
        <horizontal/>
      </border>
    </dxf>
    <dxf>
      <font>
        <color theme="1"/>
      </font>
      <fill>
        <patternFill>
          <bgColor theme="0"/>
        </patternFill>
      </fill>
      <border diagonalUp="0" diagonalDown="1">
        <left/>
        <right/>
        <top/>
        <bottom/>
        <diagonal style="thin">
          <color theme="0" tint="-0.24994659260841701"/>
        </diagonal>
        <vertical/>
        <horizontal style="thin">
          <color theme="0" tint="-0.24994659260841701"/>
        </horizontal>
      </border>
    </dxf>
  </dxfs>
  <tableStyles count="2" defaultTableStyle="TableStyleMedium2" defaultPivotStyle="PivotStyleLight16">
    <tableStyle name="ODC Pivot" table="0" count="9" xr9:uid="{F2BC9889-FBEB-4F80-B3F2-F1C15CA795A2}">
      <tableStyleElement type="wholeTable" dxfId="17"/>
      <tableStyleElement type="headerRow" dxfId="16"/>
      <tableStyleElement type="totalRow" dxfId="15"/>
      <tableStyleElement type="firstRowStripe" dxfId="14"/>
      <tableStyleElement type="secondRowStripe" dxfId="13"/>
      <tableStyleElement type="firstHeaderCell" dxfId="12"/>
      <tableStyleElement type="firstRowSubheading" dxfId="11"/>
      <tableStyleElement type="pageFieldLabels" dxfId="10"/>
      <tableStyleElement type="pageFieldValues" dxfId="9"/>
    </tableStyle>
    <tableStyle name="ODC Pivot Alt" table="0" count="9" xr9:uid="{2F40E791-7DE3-4914-B001-20ED52B4AEFE}">
      <tableStyleElement type="wholeTable" dxfId="8"/>
      <tableStyleElement type="headerRow" dxfId="7"/>
      <tableStyleElement type="totalRow" dxfId="6"/>
      <tableStyleElement type="firstRowStripe" dxfId="5"/>
      <tableStyleElement type="secondRowStripe" dxfId="4"/>
      <tableStyleElement type="firstHeaderCell" dxfId="3"/>
      <tableStyleElement type="first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85724</xdr:colOff>
      <xdr:row>0</xdr:row>
      <xdr:rowOff>142874</xdr:rowOff>
    </xdr:from>
    <xdr:ext cx="2946382" cy="914400"/>
    <xdr:pic>
      <xdr:nvPicPr>
        <xdr:cNvPr id="2" name="Picture 1" descr="http://odc-web:85/Marketing/Branding/Logo%20cropped_web.jpg">
          <a:extLst>
            <a:ext uri="{FF2B5EF4-FFF2-40B4-BE49-F238E27FC236}">
              <a16:creationId xmlns:a16="http://schemas.microsoft.com/office/drawing/2014/main" id="{727F6814-C494-4AD2-B91E-68F01C718FC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5724" y="142874"/>
          <a:ext cx="2946382" cy="91440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0</xdr:col>
      <xdr:colOff>7505700</xdr:colOff>
      <xdr:row>33</xdr:row>
      <xdr:rowOff>76200</xdr:rowOff>
    </xdr:to>
    <xdr:pic>
      <xdr:nvPicPr>
        <xdr:cNvPr id="4" name="Picture 3">
          <a:extLst>
            <a:ext uri="{FF2B5EF4-FFF2-40B4-BE49-F238E27FC236}">
              <a16:creationId xmlns:a16="http://schemas.microsoft.com/office/drawing/2014/main" id="{D127F2D2-3604-4D47-88B8-1A420E4069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2425"/>
          <a:ext cx="7505700" cy="5381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Users\Audit\D%20&amp;%20T\deferred%20exchange%20loss-lalpi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acc2000\accounts\Users\Models\Standard\Misc\LP%20ex%20arooj%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ail.ashb.aes.com/DOCUME~1/DROTSA~1.000/LOCALS~1/Temp/RasLa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Yen"/>
      <sheetName val="XREF"/>
      <sheetName val="$ (2)"/>
      <sheetName val="Yen (2)"/>
      <sheetName val="IMPOR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 Final (3)"/>
      <sheetName val="Dec Y Final (3)"/>
      <sheetName val="Dec $ Final (2)"/>
      <sheetName val="Dec Y Final (2)"/>
      <sheetName val="$ 01Final"/>
      <sheetName val="Y 01 Final"/>
      <sheetName val="1 $ 97 to 01 Actual"/>
      <sheetName val="1 ¥ 97 to 01 Actual"/>
      <sheetName val="$ DP"/>
      <sheetName val="Y DP"/>
      <sheetName val="IFC"/>
      <sheetName val="JEXIM"/>
      <sheetName val="Rates"/>
      <sheetName val="Rates (2)"/>
      <sheetName val="Proj Rates"/>
      <sheetName val="XREF"/>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L"/>
      <sheetName val="Annual St"/>
      <sheetName val="Input"/>
      <sheetName val="Workings"/>
      <sheetName val="Questions"/>
      <sheetName val="Valuation"/>
      <sheetName val="Revenue"/>
      <sheetName val="Statements"/>
      <sheetName val="Input-Time"/>
      <sheetName val="Solve&amp;Print"/>
      <sheetName val="Construction"/>
      <sheetName val="Debt"/>
      <sheetName val="Funding"/>
      <sheetName val="O&amp;M"/>
      <sheetName val="Tariff"/>
      <sheetName val="Early Gene"/>
      <sheetName val="Summary"/>
      <sheetName val="Escalation"/>
      <sheetName val="Ratios"/>
      <sheetName val="Tax &amp; Dep"/>
      <sheetName val="Repay Profiles"/>
      <sheetName val="CFADS vs DS"/>
      <sheetName val="DSCR vs PA DSCR"/>
      <sheetName val="RasLa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persons/person.xml><?xml version="1.0" encoding="utf-8"?>
<personList xmlns="http://schemas.microsoft.com/office/spreadsheetml/2018/threadedcomments" xmlns:x="http://schemas.openxmlformats.org/spreadsheetml/2006/main">
  <person displayName="Zachary Ross" id="{AF5BE511-8664-4482-8700-BF134B69482D}" userId="S-1-5-21-2032444499-3829591831-2101899175-2269" providerId="AD"/>
  <person displayName="Zachary Ross" id="{3F7729B3-7651-43AD-8624-691DB57A43CD}" userId="S::Zross@opiniondynamics.com::5bc26c3a-381a-4f08-b1c4-5d36dd6451eb" providerId="AD"/>
</personList>
</file>

<file path=xl/theme/theme1.xml><?xml version="1.0" encoding="utf-8"?>
<a:theme xmlns:a="http://schemas.openxmlformats.org/drawingml/2006/main" name="Opinion Dynamics">
  <a:themeElements>
    <a:clrScheme name="Custom 4">
      <a:dk1>
        <a:sysClr val="windowText" lastClr="000000"/>
      </a:dk1>
      <a:lt1>
        <a:srgbClr val="FFFFFF"/>
      </a:lt1>
      <a:dk2>
        <a:srgbClr val="053572"/>
      </a:dk2>
      <a:lt2>
        <a:srgbClr val="FFFFFF"/>
      </a:lt2>
      <a:accent1>
        <a:srgbClr val="053572"/>
      </a:accent1>
      <a:accent2>
        <a:srgbClr val="1295D8"/>
      </a:accent2>
      <a:accent3>
        <a:srgbClr val="4D4D4F"/>
      </a:accent3>
      <a:accent4>
        <a:srgbClr val="0069B6"/>
      </a:accent4>
      <a:accent5>
        <a:srgbClr val="64B3E8"/>
      </a:accent5>
      <a:accent6>
        <a:srgbClr val="696969"/>
      </a:accent6>
      <a:hlink>
        <a:srgbClr val="FF6C2F"/>
      </a:hlink>
      <a:folHlink>
        <a:srgbClr val="FFB511"/>
      </a:folHlink>
    </a:clrScheme>
    <a:fontScheme name="Custom 1">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5" dT="2019-02-01T17:41:55.42" personId="{AF5BE511-8664-4482-8700-BF134B69482D}" id="{79B2225A-8879-4E30-900D-05BE1BCD9253}">
    <text>From AIC Appendix B (February 19, 2019)</text>
  </threadedComment>
  <threadedComment ref="A8" dT="2019-01-16T22:27:33.41" personId="{AF5BE511-8664-4482-8700-BF134B69482D}" id="{F5DB9AC9-7479-4A2A-89A2-4F9EF6CEEF44}">
    <text>SB2814 Enrolled (Pages 187-188)</text>
  </threadedComment>
  <threadedComment ref="E12" dT="2019-02-26T22:27:03.94" personId="{3F7729B3-7651-43AD-8624-691DB57A43CD}" id="{BBFE34E5-A7C7-411A-88AF-DFABCABF6CDD}">
    <text>Minor adjustment made by hand to correspond to AIC Appendix B (likely a rounding item)</text>
  </threadedComment>
  <threadedComment ref="A16" dT="2019-01-16T22:23:33.25" personId="{AF5BE511-8664-4482-8700-BF134B69482D}" id="{827DBC7B-3E27-45E3-8444-4606E3797439}">
    <text>SB2814 Enrolled (Page 219)</text>
  </threadedComment>
  <threadedComment ref="E19" dT="2019-02-26T22:29:22.21" personId="{3F7729B3-7651-43AD-8624-691DB57A43CD}" id="{6ED8D4A4-06CA-4703-9722-AD35CC559FF4}">
    <text>Minor adjustment made by hand to correspond to AIC Appendix B (likely a rounding item)</text>
  </threadedComment>
  <threadedComment ref="F19" dT="2019-02-26T22:29:24.96" personId="{3F7729B3-7651-43AD-8624-691DB57A43CD}" id="{8524FC40-674B-4EDB-A18D-C79222E453A8}">
    <text>Minor adjustment made by hand to correspond to AIC Appendix B (likely a rounding item)</text>
  </threadedComment>
  <threadedComment ref="A22" dT="2019-01-16T22:23:33.25" personId="{AF5BE511-8664-4482-8700-BF134B69482D}" id="{6014DFB5-8113-41B1-A75F-7FA5163F6D75}">
    <text>(SB2814 Enrolled Pages 185-187)</text>
  </threadedComment>
  <threadedComment ref="A26" dT="2019-02-26T22:20:56.18" personId="{3F7729B3-7651-43AD-8624-691DB57A43CD}" id="{8A82A8E4-6AA4-4269-A2B5-2C5CB8E4E8B6}">
    <text>Please note that while legacy CPAS as a % of usage is set by FEJA, legacy CPAS as MWh is directly connected to the adjusted baseline sales value which is Plan Period-specific. Therefore, deemed legacy CPAS in MWh are subject to adjustment beginning in 2022.</text>
  </threadedComment>
  <threadedComment ref="A35" dT="2019-03-13T23:39:08.96" personId="{3F7729B3-7651-43AD-8624-691DB57A43CD}" id="{C20C0CF2-2BD1-4A8D-83B8-49DAAF6625B6}">
    <text>E.g., maximum therms that may be converted.</text>
  </threadedComment>
  <threadedComment ref="C35" dT="2020-03-05T21:58:10.32" personId="{3F7729B3-7651-43AD-8624-691DB57A43CD}" id="{D91211C0-1651-4D23-B2B7-3ED1C8BDA57B}">
    <text>This value and formula are different than 2019. In 2018 we used a conversion value of 29.31, the source of which is unclear (also used by Navigant). Policy Manual 2.0 explicitly defines the conversion at 29.3 and therefore we use 29.3 in 2019 and beyond.</text>
  </threadedComment>
</ThreadedComments>
</file>

<file path=xl/threadedComments/threadedComment2.xml><?xml version="1.0" encoding="utf-8"?>
<ThreadedComments xmlns="http://schemas.microsoft.com/office/spreadsheetml/2018/threadedcomments" xmlns:x="http://schemas.openxmlformats.org/spreadsheetml/2006/main">
  <threadedComment ref="I32" dT="2020-03-15T13:01:16.85" personId="{3F7729B3-7651-43AD-8624-691DB57A43CD}" id="{2D51293F-9888-45C1-A08E-D34279132F50}">
    <text>Deemed legacy CPAS are subject to adjustment beginning in 2022.</text>
  </threadedComment>
  <threadedComment ref="I33" dT="2020-03-15T13:01:16.85" personId="{3F7729B3-7651-43AD-8624-691DB57A43CD}" id="{8D4A7EEA-DA6C-47D5-ACC2-9C52ABE6843F}">
    <text>Deemed legacy CPAS are subject to adjustment beginning in 2022.</text>
  </threadedComment>
  <threadedComment ref="I34" dT="2020-03-15T13:01:16.85" personId="{3F7729B3-7651-43AD-8624-691DB57A43CD}" id="{EAAD1637-359D-485A-8304-F2C98F700329}">
    <text>Deemed legacy CPAS are subject to adjustment beginning in 2022.</text>
  </threadedComment>
  <threadedComment ref="I40" dT="2020-03-15T13:01:16.85" personId="{3F7729B3-7651-43AD-8624-691DB57A43CD}" id="{140FB3D5-9ADE-4E07-AD03-682E2A96CBBF}">
    <text>Deemed legacy CPAS are subject to adjustment beginning in 2022.</text>
  </threadedComment>
</ThreadedComments>
</file>

<file path=xl/threadedComments/threadedComment3.xml><?xml version="1.0" encoding="utf-8"?>
<ThreadedComments xmlns="http://schemas.microsoft.com/office/spreadsheetml/2018/threadedcomments" xmlns:x="http://schemas.openxmlformats.org/spreadsheetml/2006/main">
  <threadedComment ref="E2" dT="2019-01-14T15:44:41.08" personId="{AF5BE511-8664-4482-8700-BF134B69482D}" id="{5D8E8D43-2E6B-418A-AE57-B331AACB65AA}">
    <text>This presents CPAS achieved in each year. CPAS are ex post net savings. Every year in which a measure achieves CPAS should be presented. For example, if all measures expire by 2030, all columns after 2030 can be removed.</text>
  </threadedComment>
  <threadedComment ref="A14" dT="2019-11-08T17:21:00.49" personId="{3F7729B3-7651-43AD-8624-691DB57A43CD}" id="{659FBE10-BBA6-46F2-9DFB-ACF01A379EB6}">
    <text>Year-over-year</text>
  </threadedComment>
  <threadedComment ref="A15" dT="2019-11-08T17:21:04.87" personId="{3F7729B3-7651-43AD-8624-691DB57A43CD}" id="{910C0076-CAF5-46FF-82DE-31C5EF76522A}">
    <text>Cumulative</text>
  </threadedComment>
  <threadedComment ref="B16" dT="2019-11-08T17:20:04.36" personId="{3F7729B3-7651-43AD-8624-691DB57A43CD}" id="{82AF514D-F746-4A89-B640-D046D8FB907B}">
    <text>This formula is correct. Do not modify it.</text>
  </threadedComment>
  <threadedComment ref="E19" dT="2019-01-14T15:44:41.08" personId="{AF5BE511-8664-4482-8700-BF134B69482D}" id="{E7994135-040A-4E01-AEB9-C4AC62B7FCCD}">
    <text>This presents CPAS achieved in each year. CPAS are ex post net savings. Every year in which a measure achieves CPAS should be presented. For example, if all measures expire by 2030, all columns after 2030 can be removed.</text>
  </threadedComment>
  <threadedComment ref="A28" dT="2019-11-08T17:21:00.49" personId="{3F7729B3-7651-43AD-8624-691DB57A43CD}" id="{5A11AA64-8361-4C97-AF2C-CD5B0683F76C}">
    <text>Year-over-year</text>
  </threadedComment>
  <threadedComment ref="A29" dT="2019-11-08T17:21:04.87" personId="{3F7729B3-7651-43AD-8624-691DB57A43CD}" id="{1B0623E1-7666-4B55-8279-E412F3A39B45}">
    <text>Cumulative</text>
  </threadedComment>
  <threadedComment ref="B30" dT="2019-11-08T17:20:04.36" personId="{3F7729B3-7651-43AD-8624-691DB57A43CD}" id="{0641C17C-DA05-4DF7-A9B1-6ADF6350FE2A}">
    <text>This formula is correct. Do not modify it.</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1.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2:B52"/>
  <sheetViews>
    <sheetView tabSelected="1" workbookViewId="0">
      <selection activeCell="B4" sqref="B4"/>
    </sheetView>
  </sheetViews>
  <sheetFormatPr defaultColWidth="8.84375" defaultRowHeight="14.5" x14ac:dyDescent="0.35"/>
  <cols>
    <col min="1" max="1" width="24.4609375" style="3" bestFit="1" customWidth="1"/>
    <col min="2" max="2" width="106.765625" style="3" customWidth="1"/>
    <col min="3" max="16384" width="8.84375" style="3"/>
  </cols>
  <sheetData>
    <row r="2" spans="1:2" ht="15" x14ac:dyDescent="0.4">
      <c r="B2"/>
    </row>
    <row r="7" spans="1:2" x14ac:dyDescent="0.35">
      <c r="A7" s="435" t="s">
        <v>14</v>
      </c>
      <c r="B7" s="436"/>
    </row>
    <row r="8" spans="1:2" x14ac:dyDescent="0.35">
      <c r="A8" s="6" t="s">
        <v>13</v>
      </c>
      <c r="B8" s="6" t="s">
        <v>89</v>
      </c>
    </row>
    <row r="9" spans="1:2" x14ac:dyDescent="0.35">
      <c r="A9" s="6" t="s">
        <v>12</v>
      </c>
      <c r="B9" s="13">
        <v>7737.19</v>
      </c>
    </row>
    <row r="10" spans="1:2" x14ac:dyDescent="0.35">
      <c r="A10" s="6" t="s">
        <v>11</v>
      </c>
      <c r="B10" s="6" t="s">
        <v>230</v>
      </c>
    </row>
    <row r="11" spans="1:2" x14ac:dyDescent="0.35">
      <c r="A11" s="6" t="s">
        <v>10</v>
      </c>
      <c r="B11" s="6" t="s">
        <v>90</v>
      </c>
    </row>
    <row r="12" spans="1:2" x14ac:dyDescent="0.35">
      <c r="A12" s="6" t="s">
        <v>9</v>
      </c>
      <c r="B12" s="7">
        <v>43800</v>
      </c>
    </row>
    <row r="13" spans="1:2" x14ac:dyDescent="0.35">
      <c r="A13" s="6" t="s">
        <v>8</v>
      </c>
      <c r="B13" s="7">
        <v>43951</v>
      </c>
    </row>
    <row r="15" spans="1:2" x14ac:dyDescent="0.35">
      <c r="A15" s="8" t="s">
        <v>7</v>
      </c>
      <c r="B15" s="8" t="s">
        <v>6</v>
      </c>
    </row>
    <row r="16" spans="1:2" x14ac:dyDescent="0.35">
      <c r="A16" s="6" t="s">
        <v>5</v>
      </c>
      <c r="B16" s="6" t="s">
        <v>4</v>
      </c>
    </row>
    <row r="17" spans="1:2" x14ac:dyDescent="0.35">
      <c r="A17" s="74" t="s">
        <v>72</v>
      </c>
      <c r="B17" s="75"/>
    </row>
    <row r="18" spans="1:2" x14ac:dyDescent="0.35">
      <c r="A18" s="6" t="s">
        <v>3</v>
      </c>
      <c r="B18" s="6" t="s">
        <v>40</v>
      </c>
    </row>
    <row r="19" spans="1:2" x14ac:dyDescent="0.35">
      <c r="A19" s="6" t="s">
        <v>41</v>
      </c>
      <c r="B19" s="84" t="s">
        <v>81</v>
      </c>
    </row>
    <row r="20" spans="1:2" x14ac:dyDescent="0.35">
      <c r="A20" s="6" t="s">
        <v>42</v>
      </c>
      <c r="B20" s="6" t="s">
        <v>83</v>
      </c>
    </row>
    <row r="21" spans="1:2" x14ac:dyDescent="0.35">
      <c r="A21" s="6" t="s">
        <v>87</v>
      </c>
      <c r="B21" s="6" t="s">
        <v>190</v>
      </c>
    </row>
    <row r="22" spans="1:2" x14ac:dyDescent="0.35">
      <c r="A22" s="72" t="s">
        <v>75</v>
      </c>
      <c r="B22" s="73"/>
    </row>
    <row r="23" spans="1:2" x14ac:dyDescent="0.35">
      <c r="A23" s="6" t="s">
        <v>85</v>
      </c>
      <c r="B23" s="6" t="s">
        <v>92</v>
      </c>
    </row>
    <row r="24" spans="1:2" x14ac:dyDescent="0.35">
      <c r="A24" s="6" t="s">
        <v>84</v>
      </c>
      <c r="B24" s="6" t="s">
        <v>91</v>
      </c>
    </row>
    <row r="25" spans="1:2" x14ac:dyDescent="0.35">
      <c r="A25" s="6" t="s">
        <v>73</v>
      </c>
      <c r="B25" s="6" t="s">
        <v>93</v>
      </c>
    </row>
    <row r="26" spans="1:2" x14ac:dyDescent="0.35">
      <c r="A26" s="6" t="s">
        <v>74</v>
      </c>
      <c r="B26" s="6" t="s">
        <v>94</v>
      </c>
    </row>
    <row r="27" spans="1:2" x14ac:dyDescent="0.35">
      <c r="A27" s="70" t="s">
        <v>76</v>
      </c>
      <c r="B27" s="71"/>
    </row>
    <row r="28" spans="1:2" x14ac:dyDescent="0.35">
      <c r="A28" s="6" t="s">
        <v>226</v>
      </c>
      <c r="B28" s="6" t="s">
        <v>95</v>
      </c>
    </row>
    <row r="29" spans="1:2" x14ac:dyDescent="0.35">
      <c r="A29" s="6" t="s">
        <v>397</v>
      </c>
      <c r="B29" s="6" t="s">
        <v>191</v>
      </c>
    </row>
    <row r="30" spans="1:2" x14ac:dyDescent="0.35">
      <c r="A30" s="6" t="s">
        <v>275</v>
      </c>
      <c r="B30" s="6" t="s">
        <v>272</v>
      </c>
    </row>
    <row r="31" spans="1:2" x14ac:dyDescent="0.35">
      <c r="A31" s="6" t="s">
        <v>225</v>
      </c>
      <c r="B31" s="6" t="s">
        <v>96</v>
      </c>
    </row>
    <row r="32" spans="1:2" x14ac:dyDescent="0.35">
      <c r="A32" s="6" t="s">
        <v>224</v>
      </c>
      <c r="B32" s="6" t="s">
        <v>97</v>
      </c>
    </row>
    <row r="33" spans="1:2" x14ac:dyDescent="0.35">
      <c r="A33" s="6" t="s">
        <v>50</v>
      </c>
      <c r="B33" s="6" t="s">
        <v>98</v>
      </c>
    </row>
    <row r="34" spans="1:2" x14ac:dyDescent="0.35">
      <c r="A34" s="6" t="s">
        <v>223</v>
      </c>
      <c r="B34" s="6" t="s">
        <v>99</v>
      </c>
    </row>
    <row r="35" spans="1:2" x14ac:dyDescent="0.35">
      <c r="A35" s="6" t="s">
        <v>227</v>
      </c>
      <c r="B35" s="6" t="s">
        <v>100</v>
      </c>
    </row>
    <row r="36" spans="1:2" x14ac:dyDescent="0.35">
      <c r="A36" s="6" t="s">
        <v>398</v>
      </c>
      <c r="B36" s="6" t="s">
        <v>101</v>
      </c>
    </row>
    <row r="37" spans="1:2" x14ac:dyDescent="0.35">
      <c r="A37" s="6" t="s">
        <v>49</v>
      </c>
      <c r="B37" s="6" t="s">
        <v>102</v>
      </c>
    </row>
    <row r="38" spans="1:2" x14ac:dyDescent="0.35">
      <c r="A38" s="6" t="s">
        <v>48</v>
      </c>
      <c r="B38" s="6" t="s">
        <v>103</v>
      </c>
    </row>
    <row r="39" spans="1:2" x14ac:dyDescent="0.35">
      <c r="A39" s="6" t="s">
        <v>274</v>
      </c>
      <c r="B39" s="6" t="s">
        <v>273</v>
      </c>
    </row>
    <row r="40" spans="1:2" x14ac:dyDescent="0.35">
      <c r="A40" s="6" t="s">
        <v>221</v>
      </c>
      <c r="B40" s="6" t="s">
        <v>104</v>
      </c>
    </row>
    <row r="41" spans="1:2" x14ac:dyDescent="0.35">
      <c r="A41" s="6" t="s">
        <v>228</v>
      </c>
      <c r="B41" s="6" t="s">
        <v>105</v>
      </c>
    </row>
    <row r="42" spans="1:2" x14ac:dyDescent="0.35">
      <c r="A42" s="6" t="s">
        <v>222</v>
      </c>
      <c r="B42" s="6" t="s">
        <v>193</v>
      </c>
    </row>
    <row r="43" spans="1:2" x14ac:dyDescent="0.35">
      <c r="A43" s="6" t="s">
        <v>219</v>
      </c>
      <c r="B43" s="6" t="s">
        <v>220</v>
      </c>
    </row>
    <row r="44" spans="1:2" x14ac:dyDescent="0.35">
      <c r="A44" s="68" t="s">
        <v>77</v>
      </c>
      <c r="B44" s="69"/>
    </row>
    <row r="45" spans="1:2" x14ac:dyDescent="0.35">
      <c r="A45" s="6" t="s">
        <v>328</v>
      </c>
      <c r="B45" s="6" t="s">
        <v>194</v>
      </c>
    </row>
    <row r="46" spans="1:2" x14ac:dyDescent="0.35">
      <c r="A46" s="6" t="s">
        <v>399</v>
      </c>
      <c r="B46" s="6" t="s">
        <v>400</v>
      </c>
    </row>
    <row r="47" spans="1:2" x14ac:dyDescent="0.35">
      <c r="A47" s="6" t="s">
        <v>78</v>
      </c>
      <c r="B47" s="6" t="s">
        <v>106</v>
      </c>
    </row>
    <row r="48" spans="1:2" x14ac:dyDescent="0.35">
      <c r="A48" s="6" t="s">
        <v>325</v>
      </c>
      <c r="B48" s="6" t="s">
        <v>107</v>
      </c>
    </row>
    <row r="49" spans="1:2" x14ac:dyDescent="0.35">
      <c r="A49" s="286" t="s">
        <v>280</v>
      </c>
      <c r="B49" s="287"/>
    </row>
    <row r="50" spans="1:2" x14ac:dyDescent="0.35">
      <c r="A50" s="6" t="s">
        <v>321</v>
      </c>
      <c r="B50" s="6" t="s">
        <v>322</v>
      </c>
    </row>
    <row r="51" spans="1:2" x14ac:dyDescent="0.35">
      <c r="A51" s="6" t="s">
        <v>281</v>
      </c>
      <c r="B51" s="6" t="s">
        <v>323</v>
      </c>
    </row>
    <row r="52" spans="1:2" x14ac:dyDescent="0.35">
      <c r="A52" s="6" t="s">
        <v>282</v>
      </c>
      <c r="B52" s="6" t="s">
        <v>324</v>
      </c>
    </row>
  </sheetData>
  <mergeCells count="1">
    <mergeCell ref="A7:B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512A8-FF79-4DB6-8FF9-345A5C10EAA6}">
  <dimension ref="A1:AJ42"/>
  <sheetViews>
    <sheetView workbookViewId="0">
      <selection activeCell="AN12" sqref="AN12"/>
    </sheetView>
  </sheetViews>
  <sheetFormatPr defaultRowHeight="15" x14ac:dyDescent="0.4"/>
  <cols>
    <col min="1" max="1" width="15.3046875" customWidth="1"/>
    <col min="2" max="2" width="8.07421875" customWidth="1"/>
    <col min="3" max="3" width="8.84375" customWidth="1"/>
    <col min="4" max="4" width="6" style="63" bestFit="1" customWidth="1"/>
    <col min="5" max="5" width="7.4609375" style="67" customWidth="1"/>
    <col min="6" max="6" width="10.84375" bestFit="1" customWidth="1"/>
    <col min="7" max="31" width="7.4609375" hidden="1" customWidth="1"/>
    <col min="32" max="33" width="7.4609375" style="67" hidden="1" customWidth="1"/>
    <col min="34" max="35" width="7.4609375" hidden="1" customWidth="1"/>
    <col min="36" max="36" width="8.53515625" customWidth="1"/>
  </cols>
  <sheetData>
    <row r="1" spans="1:36" x14ac:dyDescent="0.4">
      <c r="A1" s="9" t="s">
        <v>93</v>
      </c>
    </row>
    <row r="3" spans="1:36" s="147" customFormat="1" ht="21.75" customHeight="1" x14ac:dyDescent="0.4">
      <c r="A3" s="439" t="s">
        <v>46</v>
      </c>
      <c r="B3" s="441" t="s">
        <v>45</v>
      </c>
      <c r="C3" s="441" t="s">
        <v>38</v>
      </c>
      <c r="D3" s="441" t="s">
        <v>88</v>
      </c>
      <c r="E3" s="43" t="s">
        <v>44</v>
      </c>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444" t="s">
        <v>1</v>
      </c>
    </row>
    <row r="4" spans="1:36" s="147" customFormat="1" ht="21.75" customHeight="1" x14ac:dyDescent="0.4">
      <c r="A4" s="440"/>
      <c r="B4" s="442"/>
      <c r="C4" s="442"/>
      <c r="D4" s="446"/>
      <c r="E4" s="282">
        <v>2018</v>
      </c>
      <c r="F4" s="281">
        <v>2019</v>
      </c>
      <c r="G4" s="281">
        <v>2020</v>
      </c>
      <c r="H4" s="281">
        <v>2021</v>
      </c>
      <c r="I4" s="281">
        <v>2022</v>
      </c>
      <c r="J4" s="281">
        <v>2023</v>
      </c>
      <c r="K4" s="281">
        <v>2024</v>
      </c>
      <c r="L4" s="281">
        <v>2025</v>
      </c>
      <c r="M4" s="281">
        <v>2026</v>
      </c>
      <c r="N4" s="281">
        <v>2027</v>
      </c>
      <c r="O4" s="281">
        <v>2028</v>
      </c>
      <c r="P4" s="281">
        <v>2029</v>
      </c>
      <c r="Q4" s="281">
        <v>2030</v>
      </c>
      <c r="R4" s="281">
        <v>2031</v>
      </c>
      <c r="S4" s="281">
        <v>2032</v>
      </c>
      <c r="T4" s="281">
        <v>2033</v>
      </c>
      <c r="U4" s="281">
        <v>2034</v>
      </c>
      <c r="V4" s="281">
        <v>2035</v>
      </c>
      <c r="W4" s="281">
        <v>2036</v>
      </c>
      <c r="X4" s="281">
        <v>2037</v>
      </c>
      <c r="Y4" s="281">
        <v>2038</v>
      </c>
      <c r="Z4" s="281">
        <v>2039</v>
      </c>
      <c r="AA4" s="281">
        <v>2040</v>
      </c>
      <c r="AB4" s="281">
        <v>2041</v>
      </c>
      <c r="AC4" s="281">
        <v>2042</v>
      </c>
      <c r="AD4" s="281">
        <v>2043</v>
      </c>
      <c r="AE4" s="281">
        <v>2044</v>
      </c>
      <c r="AF4" s="281">
        <v>2045</v>
      </c>
      <c r="AG4" s="281">
        <v>2046</v>
      </c>
      <c r="AH4" s="281">
        <v>2047</v>
      </c>
      <c r="AI4" s="308">
        <v>2048</v>
      </c>
      <c r="AJ4" s="445"/>
    </row>
    <row r="5" spans="1:36" x14ac:dyDescent="0.4">
      <c r="A5" s="2" t="s">
        <v>65</v>
      </c>
      <c r="B5" s="60">
        <f>RP!B45</f>
        <v>9.1483802886902534</v>
      </c>
      <c r="C5" s="37">
        <f>RP!C42</f>
        <v>114126.68569510436</v>
      </c>
      <c r="D5" s="65">
        <f>F5/C5</f>
        <v>0.71648815544950284</v>
      </c>
      <c r="E5" s="79"/>
      <c r="F5" s="65">
        <f>RP!F42</f>
        <v>81770.418521250482</v>
      </c>
      <c r="G5" s="37">
        <f>RP!G42</f>
        <v>81770.418521250482</v>
      </c>
      <c r="H5" s="37">
        <f>RP!H42</f>
        <v>49955.135211583554</v>
      </c>
      <c r="I5" s="37">
        <f>RP!I42</f>
        <v>49955.135211583554</v>
      </c>
      <c r="J5" s="37">
        <f>RP!J42</f>
        <v>46503.734532116912</v>
      </c>
      <c r="K5" s="37">
        <f>RP!K42</f>
        <v>23567.293141251113</v>
      </c>
      <c r="L5" s="37">
        <f>RP!L42</f>
        <v>23567.293141251113</v>
      </c>
      <c r="M5" s="37">
        <f>RP!M42</f>
        <v>18658.540841251033</v>
      </c>
      <c r="N5" s="37">
        <f>RP!N42</f>
        <v>18658.540841251033</v>
      </c>
      <c r="O5" s="37">
        <f>RP!O42</f>
        <v>18658.540841251033</v>
      </c>
      <c r="P5" s="37">
        <f>RP!P42</f>
        <v>6467.4344510001338</v>
      </c>
      <c r="Q5" s="37">
        <f>RP!Q42</f>
        <v>23.721795999999994</v>
      </c>
      <c r="R5" s="37">
        <f>RP!R42</f>
        <v>23.721795999999994</v>
      </c>
      <c r="S5" s="37">
        <f>RP!S42</f>
        <v>23.721795999999994</v>
      </c>
      <c r="T5" s="37">
        <f>RP!T42</f>
        <v>11.339148000000007</v>
      </c>
      <c r="U5" s="37">
        <f>RP!U42</f>
        <v>11.339148000000007</v>
      </c>
      <c r="V5" s="37">
        <f>RP!V42</f>
        <v>3.5258930000000013</v>
      </c>
      <c r="W5" s="37">
        <f>RP!W42</f>
        <v>0.184977</v>
      </c>
      <c r="X5" s="37">
        <f>RP!X42</f>
        <v>0.184977</v>
      </c>
      <c r="Y5" s="37">
        <f>RP!Y42</f>
        <v>0.184977</v>
      </c>
      <c r="Z5" s="37">
        <f>RP!Z42</f>
        <v>0.184977</v>
      </c>
      <c r="AA5" s="37">
        <f>RP!AA42</f>
        <v>0.184977</v>
      </c>
      <c r="AB5" s="37">
        <f>RP!AB42</f>
        <v>0</v>
      </c>
      <c r="AC5" s="37">
        <f>RP!AC42</f>
        <v>0</v>
      </c>
      <c r="AD5" s="37">
        <f>RP!AD42</f>
        <v>0</v>
      </c>
      <c r="AE5" s="37">
        <f>RP!AE42</f>
        <v>0</v>
      </c>
      <c r="AF5" s="37">
        <f>RP!AF42</f>
        <v>0</v>
      </c>
      <c r="AG5" s="37">
        <f>RP!AG42</f>
        <v>0</v>
      </c>
      <c r="AH5" s="37">
        <f>RP!AH42</f>
        <v>0</v>
      </c>
      <c r="AI5" s="37">
        <f>RP!AI42</f>
        <v>0</v>
      </c>
      <c r="AJ5" s="319">
        <f>SUM(F5:AI5)</f>
        <v>419630.77971704054</v>
      </c>
    </row>
    <row r="6" spans="1:36" s="147" customFormat="1" x14ac:dyDescent="0.4">
      <c r="A6" s="385" t="s">
        <v>376</v>
      </c>
      <c r="B6" s="83">
        <f>'IQ (Rollup)'!B6</f>
        <v>14.942039402188716</v>
      </c>
      <c r="C6" s="38">
        <f>'IQ (Rollup)'!C6</f>
        <v>814.94194079154909</v>
      </c>
      <c r="D6" s="65">
        <f t="shared" ref="D6:D18" si="0">F6/C6</f>
        <v>1</v>
      </c>
      <c r="E6" s="79"/>
      <c r="F6" s="310">
        <f>'IQ (Rollup)'!F6</f>
        <v>814.94194079154909</v>
      </c>
      <c r="G6" s="36">
        <f>'IQ (Rollup)'!G6</f>
        <v>814.94194079154909</v>
      </c>
      <c r="H6" s="36">
        <f>'IQ (Rollup)'!H6</f>
        <v>554.91097045768049</v>
      </c>
      <c r="I6" s="36">
        <f>'IQ (Rollup)'!I6</f>
        <v>554.91097045768049</v>
      </c>
      <c r="J6" s="36">
        <f>'IQ (Rollup)'!J6</f>
        <v>554.91097045768049</v>
      </c>
      <c r="K6" s="36">
        <f>'IQ (Rollup)'!K6</f>
        <v>554.91097045768049</v>
      </c>
      <c r="L6" s="36">
        <f>'IQ (Rollup)'!L6</f>
        <v>554.91097045768049</v>
      </c>
      <c r="M6" s="36">
        <f>'IQ (Rollup)'!M6</f>
        <v>552.77887045768045</v>
      </c>
      <c r="N6" s="36">
        <f>'IQ (Rollup)'!N6</f>
        <v>552.77887045768045</v>
      </c>
      <c r="O6" s="36">
        <f>'IQ (Rollup)'!O6</f>
        <v>552.77887045768045</v>
      </c>
      <c r="P6" s="36">
        <f>'IQ (Rollup)'!P6</f>
        <v>436.12777929384231</v>
      </c>
      <c r="Q6" s="36">
        <f>'IQ (Rollup)'!Q6</f>
        <v>414.77500555313384</v>
      </c>
      <c r="R6" s="36">
        <f>'IQ (Rollup)'!R6</f>
        <v>414.77500555313384</v>
      </c>
      <c r="S6" s="36">
        <f>'IQ (Rollup)'!S6</f>
        <v>414.77500555313384</v>
      </c>
      <c r="T6" s="36">
        <f>'IQ (Rollup)'!T6</f>
        <v>414.77500555313384</v>
      </c>
      <c r="U6" s="36">
        <f>'IQ (Rollup)'!U6</f>
        <v>414.77500555313384</v>
      </c>
      <c r="V6" s="36">
        <f>'IQ (Rollup)'!V6</f>
        <v>414.77500555313384</v>
      </c>
      <c r="W6" s="36">
        <f>'IQ (Rollup)'!W6</f>
        <v>414.77500555313384</v>
      </c>
      <c r="X6" s="36">
        <f>'IQ (Rollup)'!X6</f>
        <v>414.77500555313384</v>
      </c>
      <c r="Y6" s="36">
        <f>'IQ (Rollup)'!Y6</f>
        <v>370.96632258892419</v>
      </c>
      <c r="Z6" s="36">
        <f>'IQ (Rollup)'!Z6</f>
        <v>0</v>
      </c>
      <c r="AA6" s="36">
        <f>'IQ (Rollup)'!AA6</f>
        <v>0</v>
      </c>
      <c r="AB6" s="36">
        <f>'IQ (Rollup)'!AB6</f>
        <v>0</v>
      </c>
      <c r="AC6" s="36">
        <f>'IQ (Rollup)'!AC6</f>
        <v>0</v>
      </c>
      <c r="AD6" s="36">
        <f>'IQ (Rollup)'!AD6</f>
        <v>0</v>
      </c>
      <c r="AE6" s="36">
        <f>'IQ (Rollup)'!AE6</f>
        <v>0</v>
      </c>
      <c r="AF6" s="36">
        <f>'IQ (Rollup)'!AF6</f>
        <v>0</v>
      </c>
      <c r="AG6" s="36">
        <f>'IQ (Rollup)'!AG6</f>
        <v>0</v>
      </c>
      <c r="AH6" s="36">
        <f>'IQ (Rollup)'!AH6</f>
        <v>0</v>
      </c>
      <c r="AI6" s="36">
        <f>'IQ (Rollup)'!AI6</f>
        <v>0</v>
      </c>
      <c r="AJ6" s="319">
        <f t="shared" ref="AJ6:AJ10" si="1">SUM(F6:AI6)</f>
        <v>10188.069491552382</v>
      </c>
    </row>
    <row r="7" spans="1:36" x14ac:dyDescent="0.4">
      <c r="A7" s="114" t="s">
        <v>375</v>
      </c>
      <c r="B7" s="83">
        <f>'IQ (Rollup)'!B7</f>
        <v>14.676709154163438</v>
      </c>
      <c r="C7" s="38">
        <f>'IQ (Rollup)'!C7</f>
        <v>9332.4989513255914</v>
      </c>
      <c r="D7" s="65">
        <f t="shared" si="0"/>
        <v>1</v>
      </c>
      <c r="E7" s="79"/>
      <c r="F7" s="65">
        <f>'IQ (Rollup)'!F7</f>
        <v>9332.4989513255914</v>
      </c>
      <c r="G7" s="37">
        <f>'IQ (Rollup)'!G7</f>
        <v>9332.4989513255914</v>
      </c>
      <c r="H7" s="37">
        <f>'IQ (Rollup)'!H7</f>
        <v>7808.5110832573555</v>
      </c>
      <c r="I7" s="37">
        <f>'IQ (Rollup)'!I7</f>
        <v>7808.5110832573555</v>
      </c>
      <c r="J7" s="37">
        <f>'IQ (Rollup)'!J7</f>
        <v>7808.5110832573555</v>
      </c>
      <c r="K7" s="37">
        <f>'IQ (Rollup)'!K7</f>
        <v>7304.9591016435579</v>
      </c>
      <c r="L7" s="37">
        <f>'IQ (Rollup)'!L7</f>
        <v>5645.6246454755437</v>
      </c>
      <c r="M7" s="37">
        <f>'IQ (Rollup)'!M7</f>
        <v>5271.8829033544935</v>
      </c>
      <c r="N7" s="37">
        <f>'IQ (Rollup)'!N7</f>
        <v>5271.8829033544935</v>
      </c>
      <c r="O7" s="37">
        <f>'IQ (Rollup)'!O7</f>
        <v>5271.8829033544935</v>
      </c>
      <c r="P7" s="37">
        <f>'IQ (Rollup)'!P7</f>
        <v>4391.584309342913</v>
      </c>
      <c r="Q7" s="37">
        <f>'IQ (Rollup)'!Q7</f>
        <v>3818.829005881531</v>
      </c>
      <c r="R7" s="37">
        <f>'IQ (Rollup)'!R7</f>
        <v>3818.829005881531</v>
      </c>
      <c r="S7" s="37">
        <f>'IQ (Rollup)'!S7</f>
        <v>3818.829005881531</v>
      </c>
      <c r="T7" s="37">
        <f>'IQ (Rollup)'!T7</f>
        <v>3818.829005881531</v>
      </c>
      <c r="U7" s="37">
        <f>'IQ (Rollup)'!U7</f>
        <v>3148.345911220752</v>
      </c>
      <c r="V7" s="37">
        <f>'IQ (Rollup)'!V7</f>
        <v>2401.0607645624032</v>
      </c>
      <c r="W7" s="37">
        <f>'IQ (Rollup)'!W7</f>
        <v>2401.0607645624032</v>
      </c>
      <c r="X7" s="37">
        <f>'IQ (Rollup)'!X7</f>
        <v>2008.052173790998</v>
      </c>
      <c r="Y7" s="37">
        <f>'IQ (Rollup)'!Y7</f>
        <v>1608.493397306722</v>
      </c>
      <c r="Z7" s="37">
        <f>'IQ (Rollup)'!Z7</f>
        <v>0</v>
      </c>
      <c r="AA7" s="37">
        <f>'IQ (Rollup)'!AA7</f>
        <v>0</v>
      </c>
      <c r="AB7" s="37">
        <f>'IQ (Rollup)'!AB7</f>
        <v>0</v>
      </c>
      <c r="AC7" s="37">
        <f>'IQ (Rollup)'!AC7</f>
        <v>0</v>
      </c>
      <c r="AD7" s="37">
        <f>'IQ (Rollup)'!AD7</f>
        <v>0</v>
      </c>
      <c r="AE7" s="37">
        <f>'IQ (Rollup)'!AE7</f>
        <v>0</v>
      </c>
      <c r="AF7" s="37">
        <f>'IQ (Rollup)'!AF7</f>
        <v>0</v>
      </c>
      <c r="AG7" s="37">
        <f>'IQ (Rollup)'!AG7</f>
        <v>0</v>
      </c>
      <c r="AH7" s="37">
        <f>'IQ (Rollup)'!AH7</f>
        <v>0</v>
      </c>
      <c r="AI7" s="37">
        <f>'IQ (Rollup)'!AI7</f>
        <v>0</v>
      </c>
      <c r="AJ7" s="319">
        <f t="shared" si="1"/>
        <v>102090.67695391814</v>
      </c>
    </row>
    <row r="8" spans="1:36" s="147" customFormat="1" x14ac:dyDescent="0.4">
      <c r="A8" s="385" t="s">
        <v>377</v>
      </c>
      <c r="B8" s="83">
        <f>'IQ (Rollup)'!B8</f>
        <v>10.731542361422973</v>
      </c>
      <c r="C8" s="38">
        <f>'IQ (Rollup)'!C8</f>
        <v>1629.9730068328167</v>
      </c>
      <c r="D8" s="65">
        <f t="shared" si="0"/>
        <v>1</v>
      </c>
      <c r="E8" s="79"/>
      <c r="F8" s="310">
        <f>'IQ (Rollup)'!F8</f>
        <v>1629.9730068328167</v>
      </c>
      <c r="G8" s="36">
        <f>'IQ (Rollup)'!G8</f>
        <v>1629.9730068328167</v>
      </c>
      <c r="H8" s="36">
        <f>'IQ (Rollup)'!H8</f>
        <v>1459.7833028184023</v>
      </c>
      <c r="I8" s="36">
        <f>'IQ (Rollup)'!I8</f>
        <v>1459.7833028184023</v>
      </c>
      <c r="J8" s="36">
        <f>'IQ (Rollup)'!J8</f>
        <v>1459.7833028184023</v>
      </c>
      <c r="K8" s="36">
        <f>'IQ (Rollup)'!K8</f>
        <v>1302.7496354335626</v>
      </c>
      <c r="L8" s="36">
        <f>'IQ (Rollup)'!L8</f>
        <v>1296.1546647208752</v>
      </c>
      <c r="M8" s="36">
        <f>'IQ (Rollup)'!M8</f>
        <v>1199.2289875636452</v>
      </c>
      <c r="N8" s="36">
        <f>'IQ (Rollup)'!N8</f>
        <v>1198.7670768996452</v>
      </c>
      <c r="O8" s="36">
        <f>'IQ (Rollup)'!O8</f>
        <v>1198.4547992676451</v>
      </c>
      <c r="P8" s="36">
        <f>'IQ (Rollup)'!P8</f>
        <v>962.04535713769906</v>
      </c>
      <c r="Q8" s="36">
        <f>'IQ (Rollup)'!Q8</f>
        <v>126.9003634545997</v>
      </c>
      <c r="R8" s="36">
        <f>'IQ (Rollup)'!R8</f>
        <v>126.9003634545997</v>
      </c>
      <c r="S8" s="36">
        <f>'IQ (Rollup)'!S8</f>
        <v>126.9003634545997</v>
      </c>
      <c r="T8" s="36">
        <f>'IQ (Rollup)'!T8</f>
        <v>126.9003634545997</v>
      </c>
      <c r="U8" s="36">
        <f>'IQ (Rollup)'!U8</f>
        <v>0</v>
      </c>
      <c r="V8" s="36">
        <f>'IQ (Rollup)'!V8</f>
        <v>0</v>
      </c>
      <c r="W8" s="36">
        <f>'IQ (Rollup)'!W8</f>
        <v>0</v>
      </c>
      <c r="X8" s="36">
        <f>'IQ (Rollup)'!X8</f>
        <v>0</v>
      </c>
      <c r="Y8" s="36">
        <f>'IQ (Rollup)'!Y8</f>
        <v>0</v>
      </c>
      <c r="Z8" s="36">
        <f>'IQ (Rollup)'!Z8</f>
        <v>0</v>
      </c>
      <c r="AA8" s="36">
        <f>'IQ (Rollup)'!AA8</f>
        <v>0</v>
      </c>
      <c r="AB8" s="36">
        <f>'IQ (Rollup)'!AB8</f>
        <v>0</v>
      </c>
      <c r="AC8" s="36">
        <f>'IQ (Rollup)'!AC8</f>
        <v>0</v>
      </c>
      <c r="AD8" s="36">
        <f>'IQ (Rollup)'!AD8</f>
        <v>0</v>
      </c>
      <c r="AE8" s="36">
        <f>'IQ (Rollup)'!AE8</f>
        <v>0</v>
      </c>
      <c r="AF8" s="36">
        <f>'IQ (Rollup)'!AF8</f>
        <v>0</v>
      </c>
      <c r="AG8" s="36">
        <f>'IQ (Rollup)'!AG8</f>
        <v>0</v>
      </c>
      <c r="AH8" s="36">
        <f>'IQ (Rollup)'!AH8</f>
        <v>0</v>
      </c>
      <c r="AI8" s="36">
        <f>'IQ (Rollup)'!AI8</f>
        <v>0</v>
      </c>
      <c r="AJ8" s="319">
        <f t="shared" si="1"/>
        <v>15304.297896962307</v>
      </c>
    </row>
    <row r="9" spans="1:36" x14ac:dyDescent="0.4">
      <c r="A9" s="111" t="s">
        <v>378</v>
      </c>
      <c r="B9" s="83">
        <f>'IQ (Rollup)'!B9</f>
        <v>11</v>
      </c>
      <c r="C9" s="38">
        <f>'IQ (Rollup)'!C9</f>
        <v>2824.2425510000153</v>
      </c>
      <c r="D9" s="65">
        <f t="shared" si="0"/>
        <v>1</v>
      </c>
      <c r="E9" s="79"/>
      <c r="F9" s="411">
        <f>'IQ (Rollup)'!F9</f>
        <v>2824.2425510000153</v>
      </c>
      <c r="G9" s="56">
        <f>'IQ (Rollup)'!G9</f>
        <v>2824.2425510000153</v>
      </c>
      <c r="H9" s="56">
        <f>'IQ (Rollup)'!H9</f>
        <v>2824.2425510000153</v>
      </c>
      <c r="I9" s="56">
        <f>'IQ (Rollup)'!I9</f>
        <v>2824.2425510000153</v>
      </c>
      <c r="J9" s="56">
        <f>'IQ (Rollup)'!J9</f>
        <v>2824.2425510000153</v>
      </c>
      <c r="K9" s="56">
        <f>'IQ (Rollup)'!K9</f>
        <v>2824.2425510000153</v>
      </c>
      <c r="L9" s="56">
        <f>'IQ (Rollup)'!L9</f>
        <v>2824.2425510000153</v>
      </c>
      <c r="M9" s="56">
        <f>'IQ (Rollup)'!M9</f>
        <v>2824.2425510000153</v>
      </c>
      <c r="N9" s="56">
        <f>'IQ (Rollup)'!N9</f>
        <v>2824.2425510000153</v>
      </c>
      <c r="O9" s="56">
        <f>'IQ (Rollup)'!O9</f>
        <v>2824.2425510000153</v>
      </c>
      <c r="P9" s="56">
        <f>'IQ (Rollup)'!P9</f>
        <v>2824.2425510000153</v>
      </c>
      <c r="Q9" s="56">
        <f>'IQ (Rollup)'!Q9</f>
        <v>0</v>
      </c>
      <c r="R9" s="56">
        <f>'IQ (Rollup)'!R9</f>
        <v>0</v>
      </c>
      <c r="S9" s="56">
        <f>'IQ (Rollup)'!S9</f>
        <v>0</v>
      </c>
      <c r="T9" s="56">
        <f>'IQ (Rollup)'!T9</f>
        <v>0</v>
      </c>
      <c r="U9" s="56">
        <f>'IQ (Rollup)'!U9</f>
        <v>0</v>
      </c>
      <c r="V9" s="56">
        <f>'IQ (Rollup)'!V9</f>
        <v>0</v>
      </c>
      <c r="W9" s="56">
        <f>'IQ (Rollup)'!W9</f>
        <v>0</v>
      </c>
      <c r="X9" s="56">
        <f>'IQ (Rollup)'!X9</f>
        <v>0</v>
      </c>
      <c r="Y9" s="56">
        <f>'IQ (Rollup)'!Y9</f>
        <v>0</v>
      </c>
      <c r="Z9" s="56">
        <f>'IQ (Rollup)'!Z9</f>
        <v>0</v>
      </c>
      <c r="AA9" s="56">
        <f>'IQ (Rollup)'!AA9</f>
        <v>0</v>
      </c>
      <c r="AB9" s="56">
        <f>'IQ (Rollup)'!AB9</f>
        <v>0</v>
      </c>
      <c r="AC9" s="56">
        <f>'IQ (Rollup)'!AC9</f>
        <v>0</v>
      </c>
      <c r="AD9" s="56">
        <f>'IQ (Rollup)'!AD9</f>
        <v>0</v>
      </c>
      <c r="AE9" s="56">
        <f>'IQ (Rollup)'!AE9</f>
        <v>0</v>
      </c>
      <c r="AF9" s="56">
        <f>'IQ (Rollup)'!AF9</f>
        <v>0</v>
      </c>
      <c r="AG9" s="56">
        <f>'IQ (Rollup)'!AG9</f>
        <v>0</v>
      </c>
      <c r="AH9" s="56">
        <f>'IQ (Rollup)'!AH9</f>
        <v>0</v>
      </c>
      <c r="AI9" s="56">
        <f>'IQ (Rollup)'!AI9</f>
        <v>0</v>
      </c>
      <c r="AJ9" s="319">
        <f t="shared" si="1"/>
        <v>31066.66806100016</v>
      </c>
    </row>
    <row r="10" spans="1:36" x14ac:dyDescent="0.4">
      <c r="A10" s="2" t="s">
        <v>379</v>
      </c>
      <c r="B10" s="60">
        <f>'IQ Conv.'!B20</f>
        <v>18.47313883089797</v>
      </c>
      <c r="C10" s="37">
        <f>'IQ Conv.'!C17</f>
        <v>13120.72907811788</v>
      </c>
      <c r="D10" s="65">
        <f t="shared" si="0"/>
        <v>0.99999999880953971</v>
      </c>
      <c r="E10" s="79"/>
      <c r="F10" s="65">
        <f>'IQ Conv.'!F17</f>
        <v>13120.729062498172</v>
      </c>
      <c r="G10" s="37">
        <f>'IQ Conv.'!G17</f>
        <v>13120.729062498172</v>
      </c>
      <c r="H10" s="37">
        <f>'IQ Conv.'!H17</f>
        <v>13120.729062498172</v>
      </c>
      <c r="I10" s="37">
        <f>'IQ Conv.'!I17</f>
        <v>13120.729062498172</v>
      </c>
      <c r="J10" s="37">
        <f>'IQ Conv.'!J17</f>
        <v>13120.729062498172</v>
      </c>
      <c r="K10" s="37">
        <f>'IQ Conv.'!K17</f>
        <v>13120.729062498172</v>
      </c>
      <c r="L10" s="37">
        <f>'IQ Conv.'!L17</f>
        <v>9477.4842126445146</v>
      </c>
      <c r="M10" s="37">
        <f>'IQ Conv.'!M17</f>
        <v>9477.4842126445146</v>
      </c>
      <c r="N10" s="37">
        <f>'IQ Conv.'!N17</f>
        <v>9439.1778103984198</v>
      </c>
      <c r="O10" s="37">
        <f>'IQ Conv.'!O17</f>
        <v>9439.1778103984198</v>
      </c>
      <c r="P10" s="37">
        <f>'IQ Conv.'!P17</f>
        <v>8912.4693723780747</v>
      </c>
      <c r="Q10" s="37">
        <f>'IQ Conv.'!Q17</f>
        <v>6996.686054416954</v>
      </c>
      <c r="R10" s="37">
        <f>'IQ Conv.'!R17</f>
        <v>6996.686054416954</v>
      </c>
      <c r="S10" s="37">
        <f>'IQ Conv.'!S17</f>
        <v>6996.686054416954</v>
      </c>
      <c r="T10" s="37">
        <f>'IQ Conv.'!T17</f>
        <v>6996.686054416954</v>
      </c>
      <c r="U10" s="37">
        <f>'IQ Conv.'!U17</f>
        <v>6953.4923704102093</v>
      </c>
      <c r="V10" s="37">
        <f>'IQ Conv.'!V17</f>
        <v>6953.4923704102093</v>
      </c>
      <c r="W10" s="37">
        <f>'IQ Conv.'!W17</f>
        <v>6953.4923704102093</v>
      </c>
      <c r="X10" s="37">
        <f>'IQ Conv.'!X17</f>
        <v>6953.4923704102093</v>
      </c>
      <c r="Y10" s="37">
        <f>'IQ Conv.'!Y17</f>
        <v>7186.5868485219871</v>
      </c>
      <c r="Z10" s="37">
        <f>'IQ Conv.'!Z17</f>
        <v>33.818840404891972</v>
      </c>
      <c r="AA10" s="37">
        <f>'IQ Conv.'!AA17</f>
        <v>33.818840404891972</v>
      </c>
      <c r="AB10" s="37">
        <f>'IQ Conv.'!AB17</f>
        <v>33.818840404891972</v>
      </c>
      <c r="AC10" s="37">
        <f>'IQ Conv.'!AC17</f>
        <v>33.818840404891972</v>
      </c>
      <c r="AD10" s="37">
        <f>'IQ Conv.'!AD17</f>
        <v>33.818840404891972</v>
      </c>
      <c r="AE10" s="37">
        <f>'IQ Conv.'!AE17</f>
        <v>0</v>
      </c>
      <c r="AF10" s="37">
        <f>'IQ Conv.'!AF17</f>
        <v>0</v>
      </c>
      <c r="AG10" s="37">
        <f>'IQ Conv.'!AG17</f>
        <v>0</v>
      </c>
      <c r="AH10" s="37">
        <f>'IQ Conv.'!AH17</f>
        <v>0</v>
      </c>
      <c r="AI10" s="37">
        <f>'IQ Conv.'!AI17</f>
        <v>0</v>
      </c>
      <c r="AJ10" s="319">
        <f t="shared" si="1"/>
        <v>188626.56254330807</v>
      </c>
    </row>
    <row r="11" spans="1:36" s="147" customFormat="1" x14ac:dyDescent="0.4">
      <c r="A11" s="114" t="s">
        <v>64</v>
      </c>
      <c r="B11" s="60">
        <f>PH!B21</f>
        <v>10.408530094402963</v>
      </c>
      <c r="C11" s="37">
        <f>PH!C18</f>
        <v>1161.7834040281427</v>
      </c>
      <c r="D11" s="65">
        <f t="shared" si="0"/>
        <v>1</v>
      </c>
      <c r="E11" s="79"/>
      <c r="F11" s="65">
        <f>PH!F18</f>
        <v>1161.7834040281427</v>
      </c>
      <c r="G11" s="37">
        <f>PH!G18</f>
        <v>1161.7834040281427</v>
      </c>
      <c r="H11" s="37">
        <f>PH!H18</f>
        <v>768.14027040915937</v>
      </c>
      <c r="I11" s="37">
        <f>PH!I18</f>
        <v>768.14027040915937</v>
      </c>
      <c r="J11" s="37">
        <f>PH!J18</f>
        <v>768.14027040915937</v>
      </c>
      <c r="K11" s="37">
        <f>PH!K18</f>
        <v>671.61481020642282</v>
      </c>
      <c r="L11" s="37">
        <f>PH!L18</f>
        <v>671.61481020642282</v>
      </c>
      <c r="M11" s="37">
        <f>PH!M18</f>
        <v>576.80743020642285</v>
      </c>
      <c r="N11" s="37">
        <f>PH!N18</f>
        <v>551.03239477842283</v>
      </c>
      <c r="O11" s="37">
        <f>PH!O18</f>
        <v>533.60701871442279</v>
      </c>
      <c r="P11" s="37">
        <f>PH!P18</f>
        <v>140.95086624703049</v>
      </c>
      <c r="Q11" s="37">
        <f>PH!Q18</f>
        <v>91.669037643943398</v>
      </c>
      <c r="R11" s="37">
        <f>PH!R18</f>
        <v>92.523571397683725</v>
      </c>
      <c r="S11" s="37">
        <f>PH!S18</f>
        <v>92.523571397683725</v>
      </c>
      <c r="T11" s="37">
        <f>PH!T18</f>
        <v>92.523571397683725</v>
      </c>
      <c r="U11" s="37">
        <f>PH!U18</f>
        <v>92.523571397683725</v>
      </c>
      <c r="V11" s="37">
        <f>PH!V18</f>
        <v>92.523571397683725</v>
      </c>
      <c r="W11" s="37">
        <f>PH!W18</f>
        <v>92.523571397683725</v>
      </c>
      <c r="X11" s="37">
        <f>PH!X18</f>
        <v>92.523571397683725</v>
      </c>
      <c r="Y11" s="37">
        <f>PH!Y18</f>
        <v>92.523571397683725</v>
      </c>
      <c r="Z11" s="37">
        <f>PH!Z18</f>
        <v>0</v>
      </c>
      <c r="AA11" s="37">
        <f>PH!AA18</f>
        <v>0</v>
      </c>
      <c r="AB11" s="37">
        <f>PH!AB18</f>
        <v>0</v>
      </c>
      <c r="AC11" s="37">
        <f>PH!AC18</f>
        <v>0</v>
      </c>
      <c r="AD11" s="37">
        <f>PH!AD18</f>
        <v>0</v>
      </c>
      <c r="AE11" s="37">
        <f>PH!AE18</f>
        <v>0</v>
      </c>
      <c r="AF11" s="37">
        <f>PH!AF18</f>
        <v>0</v>
      </c>
      <c r="AG11" s="37">
        <f>PH!AG18</f>
        <v>0</v>
      </c>
      <c r="AH11" s="37">
        <f>PH!AH18</f>
        <v>0</v>
      </c>
      <c r="AI11" s="37">
        <f>PH!AI18</f>
        <v>0</v>
      </c>
      <c r="AJ11" s="37">
        <f t="shared" ref="AJ11" si="2">SUM(F11:AI11)</f>
        <v>8605.4725584683201</v>
      </c>
    </row>
    <row r="12" spans="1:36" x14ac:dyDescent="0.4">
      <c r="A12" s="114" t="s">
        <v>63</v>
      </c>
      <c r="B12" s="60">
        <f>BM!B10</f>
        <v>5</v>
      </c>
      <c r="C12" s="37">
        <f>BM!C7</f>
        <v>1060.9633610867093</v>
      </c>
      <c r="D12" s="65">
        <f t="shared" si="0"/>
        <v>1</v>
      </c>
      <c r="E12" s="79"/>
      <c r="F12" s="65">
        <f>BM!F7</f>
        <v>1060.9633610867093</v>
      </c>
      <c r="G12" s="37">
        <f>BM!G7</f>
        <v>783.33046875753917</v>
      </c>
      <c r="H12" s="37">
        <f>BM!H7</f>
        <v>484.17460441286318</v>
      </c>
      <c r="I12" s="37">
        <f>BM!I7</f>
        <v>256.52198175539945</v>
      </c>
      <c r="J12" s="37">
        <f>BM!J7</f>
        <v>114.55361465906041</v>
      </c>
      <c r="K12" s="37">
        <f>BM!K7</f>
        <v>0</v>
      </c>
      <c r="L12" s="37">
        <f>BM!L7</f>
        <v>0</v>
      </c>
      <c r="M12" s="37">
        <f>BM!M7</f>
        <v>0</v>
      </c>
      <c r="N12" s="37">
        <f>BM!N7</f>
        <v>0</v>
      </c>
      <c r="O12" s="37">
        <f>BM!O7</f>
        <v>0</v>
      </c>
      <c r="P12" s="37">
        <f>BM!P7</f>
        <v>0</v>
      </c>
      <c r="Q12" s="37">
        <f>BM!Q7</f>
        <v>0</v>
      </c>
      <c r="R12" s="37">
        <f>BM!R7</f>
        <v>0</v>
      </c>
      <c r="S12" s="37">
        <f>BM!S7</f>
        <v>0</v>
      </c>
      <c r="T12" s="37">
        <f>BM!T7</f>
        <v>0</v>
      </c>
      <c r="U12" s="37">
        <f>BM!U7</f>
        <v>0</v>
      </c>
      <c r="V12" s="37">
        <f>BM!V7</f>
        <v>0</v>
      </c>
      <c r="W12" s="37">
        <f>BM!W7</f>
        <v>0</v>
      </c>
      <c r="X12" s="37">
        <f>BM!X7</f>
        <v>0</v>
      </c>
      <c r="Y12" s="37">
        <f>BM!Y7</f>
        <v>0</v>
      </c>
      <c r="Z12" s="37">
        <f>BM!Z7</f>
        <v>0</v>
      </c>
      <c r="AA12" s="37">
        <f>BM!AA7</f>
        <v>0</v>
      </c>
      <c r="AB12" s="37">
        <f>BM!AB7</f>
        <v>0</v>
      </c>
      <c r="AC12" s="37">
        <f>BM!AC7</f>
        <v>0</v>
      </c>
      <c r="AD12" s="37">
        <f>BM!AD7</f>
        <v>0</v>
      </c>
      <c r="AE12" s="37">
        <f>BM!AE7</f>
        <v>0</v>
      </c>
      <c r="AF12" s="37">
        <f>BM!AF7</f>
        <v>0</v>
      </c>
      <c r="AG12" s="37">
        <f>BM!AG7</f>
        <v>0</v>
      </c>
      <c r="AH12" s="37">
        <f>BM!AH7</f>
        <v>0</v>
      </c>
      <c r="AI12" s="37">
        <f>BM!AI7</f>
        <v>0</v>
      </c>
      <c r="AJ12" s="37">
        <f t="shared" ref="AJ12:AJ18" si="3">SUM(F12:AI12)</f>
        <v>2699.5440306715714</v>
      </c>
    </row>
    <row r="13" spans="1:36" x14ac:dyDescent="0.4">
      <c r="A13" s="2" t="s">
        <v>50</v>
      </c>
      <c r="B13" s="60">
        <f>HVAC!B20</f>
        <v>16.480954298871826</v>
      </c>
      <c r="C13" s="37">
        <f>HVAC!C17</f>
        <v>9129.8454547564288</v>
      </c>
      <c r="D13" s="65">
        <f t="shared" si="0"/>
        <v>0.75472067663078157</v>
      </c>
      <c r="E13" s="79"/>
      <c r="F13" s="65">
        <f>HVAC!F17</f>
        <v>6890.4831391482376</v>
      </c>
      <c r="G13" s="37">
        <f>HVAC!G17</f>
        <v>6890.4831391482376</v>
      </c>
      <c r="H13" s="37">
        <f>HVAC!H17</f>
        <v>6890.4831391482376</v>
      </c>
      <c r="I13" s="37">
        <f>HVAC!I17</f>
        <v>6890.4831391482376</v>
      </c>
      <c r="J13" s="37">
        <f>HVAC!J17</f>
        <v>6890.4831391482376</v>
      </c>
      <c r="K13" s="37">
        <f>HVAC!K17</f>
        <v>6890.4831391482376</v>
      </c>
      <c r="L13" s="37">
        <f>HVAC!L17</f>
        <v>4443.0547207502614</v>
      </c>
      <c r="M13" s="37">
        <f>HVAC!M17</f>
        <v>4443.0547207502614</v>
      </c>
      <c r="N13" s="37">
        <f>HVAC!N17</f>
        <v>4443.0547207502614</v>
      </c>
      <c r="O13" s="37">
        <f>HVAC!O17</f>
        <v>4443.0547207502614</v>
      </c>
      <c r="P13" s="37">
        <f>HVAC!P17</f>
        <v>4443.0727968556075</v>
      </c>
      <c r="Q13" s="37">
        <f>HVAC!Q17</f>
        <v>3953.5871865119138</v>
      </c>
      <c r="R13" s="37">
        <f>HVAC!R17</f>
        <v>3953.5871865119138</v>
      </c>
      <c r="S13" s="37">
        <f>HVAC!S17</f>
        <v>3953.5871865119138</v>
      </c>
      <c r="T13" s="37">
        <f>HVAC!T17</f>
        <v>3953.5871865119138</v>
      </c>
      <c r="U13" s="37">
        <f>HVAC!U17</f>
        <v>2078.4673928532388</v>
      </c>
      <c r="V13" s="37">
        <f>HVAC!V17</f>
        <v>1186.8987751432342</v>
      </c>
      <c r="W13" s="37">
        <f>HVAC!W17</f>
        <v>1186.8987751432342</v>
      </c>
      <c r="X13" s="37">
        <f>HVAC!X17</f>
        <v>0</v>
      </c>
      <c r="Y13" s="37">
        <f>HVAC!Y17</f>
        <v>0</v>
      </c>
      <c r="Z13" s="37">
        <f>HVAC!Z17</f>
        <v>0</v>
      </c>
      <c r="AA13" s="37">
        <f>HVAC!AA17</f>
        <v>0</v>
      </c>
      <c r="AB13" s="37">
        <f>HVAC!AB17</f>
        <v>0</v>
      </c>
      <c r="AC13" s="37">
        <f>HVAC!AC17</f>
        <v>0</v>
      </c>
      <c r="AD13" s="37">
        <f>HVAC!AD17</f>
        <v>0</v>
      </c>
      <c r="AE13" s="37">
        <f>HVAC!AE17</f>
        <v>0</v>
      </c>
      <c r="AF13" s="37">
        <f>HVAC!AF17</f>
        <v>0</v>
      </c>
      <c r="AG13" s="37">
        <f>HVAC!AG17</f>
        <v>0</v>
      </c>
      <c r="AH13" s="37">
        <f>HVAC!AH17</f>
        <v>0</v>
      </c>
      <c r="AI13" s="37">
        <f>HVAC!AI17</f>
        <v>0</v>
      </c>
      <c r="AJ13" s="37">
        <f t="shared" si="3"/>
        <v>83824.804203933425</v>
      </c>
    </row>
    <row r="14" spans="1:36" x14ac:dyDescent="0.4">
      <c r="A14" s="2" t="s">
        <v>62</v>
      </c>
      <c r="B14" s="60">
        <f>AR!B11</f>
        <v>6.5</v>
      </c>
      <c r="C14" s="37">
        <f>AR!C8</f>
        <v>5146.7659425400689</v>
      </c>
      <c r="D14" s="65">
        <f t="shared" si="0"/>
        <v>0.54128373617071768</v>
      </c>
      <c r="E14" s="79"/>
      <c r="F14" s="65">
        <f>AR!F8</f>
        <v>2785.8606985742936</v>
      </c>
      <c r="G14" s="37">
        <f>AR!G8</f>
        <v>2785.8606985742936</v>
      </c>
      <c r="H14" s="37">
        <f>AR!H8</f>
        <v>2785.8606985742936</v>
      </c>
      <c r="I14" s="37">
        <f>AR!I8</f>
        <v>2785.8606985742936</v>
      </c>
      <c r="J14" s="37">
        <f>AR!J8</f>
        <v>2785.8606985742936</v>
      </c>
      <c r="K14" s="37">
        <f>AR!K8</f>
        <v>2785.8606985742936</v>
      </c>
      <c r="L14" s="37">
        <f>AR!L8</f>
        <v>2785.8606985742936</v>
      </c>
      <c r="M14" s="37">
        <f>AR!M8</f>
        <v>1392.9303492871468</v>
      </c>
      <c r="N14" s="37">
        <f>AR!N8</f>
        <v>0</v>
      </c>
      <c r="O14" s="37">
        <f>AR!O8</f>
        <v>0</v>
      </c>
      <c r="P14" s="37">
        <f>AR!P8</f>
        <v>0</v>
      </c>
      <c r="Q14" s="37">
        <f>AR!Q8</f>
        <v>0</v>
      </c>
      <c r="R14" s="37">
        <f>AR!R8</f>
        <v>0</v>
      </c>
      <c r="S14" s="37">
        <f>AR!S8</f>
        <v>0</v>
      </c>
      <c r="T14" s="37">
        <f>AR!T8</f>
        <v>0</v>
      </c>
      <c r="U14" s="37">
        <f>AR!U8</f>
        <v>0</v>
      </c>
      <c r="V14" s="37">
        <f>AR!V8</f>
        <v>0</v>
      </c>
      <c r="W14" s="37">
        <f>AR!W8</f>
        <v>0</v>
      </c>
      <c r="X14" s="37">
        <f>AR!X8</f>
        <v>0</v>
      </c>
      <c r="Y14" s="37">
        <f>AR!Y8</f>
        <v>0</v>
      </c>
      <c r="Z14" s="37">
        <f>AR!Z8</f>
        <v>0</v>
      </c>
      <c r="AA14" s="37">
        <f>AR!AA8</f>
        <v>0</v>
      </c>
      <c r="AB14" s="37">
        <f>AR!AB8</f>
        <v>0</v>
      </c>
      <c r="AC14" s="37">
        <f>AR!AC8</f>
        <v>0</v>
      </c>
      <c r="AD14" s="37">
        <f>AR!AD8</f>
        <v>0</v>
      </c>
      <c r="AE14" s="37">
        <f>AR!AE8</f>
        <v>0</v>
      </c>
      <c r="AF14" s="37">
        <f>AR!AF8</f>
        <v>0</v>
      </c>
      <c r="AG14" s="37">
        <f>AR!AG8</f>
        <v>0</v>
      </c>
      <c r="AH14" s="37">
        <f>AR!AH8</f>
        <v>0</v>
      </c>
      <c r="AI14" s="37">
        <f>AR!AI8</f>
        <v>0</v>
      </c>
      <c r="AJ14" s="37">
        <f t="shared" si="3"/>
        <v>20893.955239307201</v>
      </c>
    </row>
    <row r="15" spans="1:36" x14ac:dyDescent="0.4">
      <c r="A15" s="2" t="s">
        <v>61</v>
      </c>
      <c r="B15" s="60">
        <f>MF!B22</f>
        <v>10.309081027071349</v>
      </c>
      <c r="C15" s="37">
        <f>MF!C19</f>
        <v>1424.1223146979937</v>
      </c>
      <c r="D15" s="65">
        <f t="shared" si="0"/>
        <v>0.92072930100367678</v>
      </c>
      <c r="E15" s="79"/>
      <c r="F15" s="65">
        <f>MF!F19</f>
        <v>1311.231143355622</v>
      </c>
      <c r="G15" s="37">
        <f>MF!G19</f>
        <v>1311.231143355622</v>
      </c>
      <c r="H15" s="37">
        <f>MF!H19</f>
        <v>1141.1983574708574</v>
      </c>
      <c r="I15" s="37">
        <f>MF!I19</f>
        <v>1141.1983574708574</v>
      </c>
      <c r="J15" s="37">
        <f>MF!J19</f>
        <v>1141.1983574708574</v>
      </c>
      <c r="K15" s="37">
        <f>MF!K19</f>
        <v>1058.9123491621003</v>
      </c>
      <c r="L15" s="37">
        <f>MF!L19</f>
        <v>1058.9123491621003</v>
      </c>
      <c r="M15" s="37">
        <f>MF!M19</f>
        <v>1014.7279880221005</v>
      </c>
      <c r="N15" s="37">
        <f>MF!N19</f>
        <v>984.41467460508454</v>
      </c>
      <c r="O15" s="37">
        <f>MF!O19</f>
        <v>963.92116694287654</v>
      </c>
      <c r="P15" s="37">
        <f>MF!P19</f>
        <v>884.54008336507286</v>
      </c>
      <c r="Q15" s="37">
        <f>MF!Q19</f>
        <v>3.1314506173390453</v>
      </c>
      <c r="R15" s="37">
        <f>MF!R19</f>
        <v>3.4200792699440825E-2</v>
      </c>
      <c r="S15" s="37">
        <f>MF!S19</f>
        <v>3.4200792699440825E-2</v>
      </c>
      <c r="T15" s="37">
        <f>MF!T19</f>
        <v>3.4200792699440825E-2</v>
      </c>
      <c r="U15" s="37">
        <f>MF!U19</f>
        <v>0</v>
      </c>
      <c r="V15" s="37">
        <f>MF!V19</f>
        <v>0</v>
      </c>
      <c r="W15" s="37">
        <f>MF!W19</f>
        <v>0</v>
      </c>
      <c r="X15" s="37">
        <f>MF!X19</f>
        <v>0</v>
      </c>
      <c r="Y15" s="37">
        <f>MF!Y19</f>
        <v>0</v>
      </c>
      <c r="Z15" s="37">
        <f>MF!Z19</f>
        <v>0</v>
      </c>
      <c r="AA15" s="37">
        <f>MF!AA19</f>
        <v>0</v>
      </c>
      <c r="AB15" s="37">
        <f>MF!AB19</f>
        <v>0</v>
      </c>
      <c r="AC15" s="37">
        <f>MF!AC19</f>
        <v>0</v>
      </c>
      <c r="AD15" s="37">
        <f>MF!AD19</f>
        <v>0</v>
      </c>
      <c r="AE15" s="37">
        <f>MF!AE19</f>
        <v>0</v>
      </c>
      <c r="AF15" s="37">
        <f>MF!AF19</f>
        <v>0</v>
      </c>
      <c r="AG15" s="37">
        <f>MF!AG19</f>
        <v>0</v>
      </c>
      <c r="AH15" s="37">
        <f>MF!AH19</f>
        <v>0</v>
      </c>
      <c r="AI15" s="37">
        <f>MF!AI19</f>
        <v>0</v>
      </c>
      <c r="AJ15" s="37">
        <f t="shared" si="3"/>
        <v>12014.720023378588</v>
      </c>
    </row>
    <row r="16" spans="1:36" s="147" customFormat="1" x14ac:dyDescent="0.4">
      <c r="A16" s="2" t="s">
        <v>395</v>
      </c>
      <c r="B16" s="60">
        <f>'DD (Rollup)'!B6</f>
        <v>8.7889093550914694</v>
      </c>
      <c r="C16" s="37">
        <f>'DD (Rollup)'!C6</f>
        <v>2013.7877864141446</v>
      </c>
      <c r="D16" s="65">
        <f t="shared" si="0"/>
        <v>0.9305482860374451</v>
      </c>
      <c r="E16" s="79"/>
      <c r="F16" s="65">
        <f>'DD (Rollup)'!F6</f>
        <v>1873.926773090823</v>
      </c>
      <c r="G16" s="37">
        <f>'DD (Rollup)'!G6</f>
        <v>1873.926773090823</v>
      </c>
      <c r="H16" s="37">
        <f>'DD (Rollup)'!H6</f>
        <v>1340.1043510415468</v>
      </c>
      <c r="I16" s="37">
        <f>'DD (Rollup)'!I6</f>
        <v>1340.1043510415468</v>
      </c>
      <c r="J16" s="37">
        <f>'DD (Rollup)'!J6</f>
        <v>1340.1043510415468</v>
      </c>
      <c r="K16" s="37">
        <f>'DD (Rollup)'!K6</f>
        <v>1340.1043510415468</v>
      </c>
      <c r="L16" s="37">
        <f>'DD (Rollup)'!L6</f>
        <v>1340.1043510415468</v>
      </c>
      <c r="M16" s="37">
        <f>'DD (Rollup)'!M6</f>
        <v>806.08437104154677</v>
      </c>
      <c r="N16" s="37">
        <f>'DD (Rollup)'!N6</f>
        <v>806.08437104154677</v>
      </c>
      <c r="O16" s="37">
        <f>'DD (Rollup)'!O6</f>
        <v>525.21950239170053</v>
      </c>
      <c r="P16" s="37">
        <f>'DD (Rollup)'!P6</f>
        <v>0</v>
      </c>
      <c r="Q16" s="37">
        <f>'DD (Rollup)'!Q6</f>
        <v>0</v>
      </c>
      <c r="R16" s="37">
        <f>'DD (Rollup)'!R6</f>
        <v>0</v>
      </c>
      <c r="S16" s="37">
        <f>'DD (Rollup)'!S6</f>
        <v>0</v>
      </c>
      <c r="T16" s="37">
        <f>'DD (Rollup)'!T6</f>
        <v>0</v>
      </c>
      <c r="U16" s="37">
        <f>'DD (Rollup)'!U6</f>
        <v>0</v>
      </c>
      <c r="V16" s="37">
        <f>'DD (Rollup)'!V6</f>
        <v>0</v>
      </c>
      <c r="W16" s="37">
        <f>'DD (Rollup)'!W6</f>
        <v>0</v>
      </c>
      <c r="X16" s="37">
        <f>'DD (Rollup)'!X6</f>
        <v>0</v>
      </c>
      <c r="Y16" s="37">
        <f>'DD (Rollup)'!Y6</f>
        <v>0</v>
      </c>
      <c r="Z16" s="37">
        <f>'DD (Rollup)'!Z6</f>
        <v>0</v>
      </c>
      <c r="AA16" s="37">
        <f>'DD (Rollup)'!AA6</f>
        <v>0</v>
      </c>
      <c r="AB16" s="37">
        <f>'DD (Rollup)'!AB6</f>
        <v>0</v>
      </c>
      <c r="AC16" s="37">
        <f>'DD (Rollup)'!AC6</f>
        <v>0</v>
      </c>
      <c r="AD16" s="37">
        <f>'DD (Rollup)'!AD6</f>
        <v>0</v>
      </c>
      <c r="AE16" s="37">
        <f>'DD (Rollup)'!AE6</f>
        <v>0</v>
      </c>
      <c r="AF16" s="37">
        <f>'DD (Rollup)'!AF6</f>
        <v>0</v>
      </c>
      <c r="AG16" s="37">
        <f>'DD (Rollup)'!AG6</f>
        <v>0</v>
      </c>
      <c r="AH16" s="37">
        <f>'DD (Rollup)'!AH6</f>
        <v>0</v>
      </c>
      <c r="AI16" s="37">
        <f>'DD (Rollup)'!AI6</f>
        <v>0</v>
      </c>
      <c r="AJ16" s="37">
        <f t="shared" si="3"/>
        <v>12585.763545864174</v>
      </c>
    </row>
    <row r="17" spans="1:36" s="147" customFormat="1" x14ac:dyDescent="0.4">
      <c r="A17" s="2" t="s">
        <v>393</v>
      </c>
      <c r="B17" s="60">
        <f>'DD (Rollup)'!B7</f>
        <v>8.9041135192819176</v>
      </c>
      <c r="C17" s="37">
        <f>'DD (Rollup)'!C7</f>
        <v>120.17212886172717</v>
      </c>
      <c r="D17" s="65">
        <f t="shared" si="0"/>
        <v>1</v>
      </c>
      <c r="E17" s="79"/>
      <c r="F17" s="65">
        <f>'DD (Rollup)'!F7</f>
        <v>120.17212886172717</v>
      </c>
      <c r="G17" s="37">
        <f>'DD (Rollup)'!G7</f>
        <v>120.17212886172717</v>
      </c>
      <c r="H17" s="37">
        <f>'DD (Rollup)'!H7</f>
        <v>84.841957621612934</v>
      </c>
      <c r="I17" s="37">
        <f>'DD (Rollup)'!I7</f>
        <v>84.841957621612934</v>
      </c>
      <c r="J17" s="37">
        <f>'DD (Rollup)'!J7</f>
        <v>84.841957621612934</v>
      </c>
      <c r="K17" s="37">
        <f>'DD (Rollup)'!K7</f>
        <v>84.841957621612934</v>
      </c>
      <c r="L17" s="37">
        <f>'DD (Rollup)'!L7</f>
        <v>84.841957621612934</v>
      </c>
      <c r="M17" s="37">
        <f>'DD (Rollup)'!M7</f>
        <v>47.601277621612944</v>
      </c>
      <c r="N17" s="37">
        <f>'DD (Rollup)'!N7</f>
        <v>47.601277621612944</v>
      </c>
      <c r="O17" s="37">
        <f>'DD (Rollup)'!O7</f>
        <v>33.099010432008669</v>
      </c>
      <c r="P17" s="37">
        <f>'DD (Rollup)'!P7</f>
        <v>0</v>
      </c>
      <c r="Q17" s="37">
        <f>'DD (Rollup)'!Q7</f>
        <v>0</v>
      </c>
      <c r="R17" s="37">
        <f>'DD (Rollup)'!R7</f>
        <v>0</v>
      </c>
      <c r="S17" s="37">
        <f>'DD (Rollup)'!S7</f>
        <v>0</v>
      </c>
      <c r="T17" s="37">
        <f>'DD (Rollup)'!T7</f>
        <v>0</v>
      </c>
      <c r="U17" s="37">
        <f>'DD (Rollup)'!U7</f>
        <v>0</v>
      </c>
      <c r="V17" s="37">
        <f>'DD (Rollup)'!V7</f>
        <v>0</v>
      </c>
      <c r="W17" s="37">
        <f>'DD (Rollup)'!W7</f>
        <v>0</v>
      </c>
      <c r="X17" s="37">
        <f>'DD (Rollup)'!X7</f>
        <v>0</v>
      </c>
      <c r="Y17" s="37">
        <f>'DD (Rollup)'!Y7</f>
        <v>0</v>
      </c>
      <c r="Z17" s="37">
        <f>'DD (Rollup)'!Z7</f>
        <v>0</v>
      </c>
      <c r="AA17" s="37">
        <f>'DD (Rollup)'!AA7</f>
        <v>0</v>
      </c>
      <c r="AB17" s="37">
        <f>'DD (Rollup)'!AB7</f>
        <v>0</v>
      </c>
      <c r="AC17" s="37">
        <f>'DD (Rollup)'!AC7</f>
        <v>0</v>
      </c>
      <c r="AD17" s="37">
        <f>'DD (Rollup)'!AD7</f>
        <v>0</v>
      </c>
      <c r="AE17" s="37">
        <f>'DD (Rollup)'!AE7</f>
        <v>0</v>
      </c>
      <c r="AF17" s="37">
        <f>'DD (Rollup)'!AF7</f>
        <v>0</v>
      </c>
      <c r="AG17" s="37">
        <f>'DD (Rollup)'!AG7</f>
        <v>0</v>
      </c>
      <c r="AH17" s="37">
        <f>'DD (Rollup)'!AH7</f>
        <v>0</v>
      </c>
      <c r="AI17" s="37">
        <f>'DD (Rollup)'!AI7</f>
        <v>0</v>
      </c>
      <c r="AJ17" s="37">
        <f t="shared" ref="AJ17" si="4">SUM(F17:AI17)</f>
        <v>792.85561150675346</v>
      </c>
    </row>
    <row r="18" spans="1:36" x14ac:dyDescent="0.4">
      <c r="A18" s="2" t="s">
        <v>394</v>
      </c>
      <c r="B18" s="60">
        <f>'DD (Rollup)'!B8</f>
        <v>9.0886964476341152</v>
      </c>
      <c r="C18" s="37">
        <f>'DD (Rollup)'!C8</f>
        <v>980.22245932671899</v>
      </c>
      <c r="D18" s="65">
        <f t="shared" si="0"/>
        <v>1</v>
      </c>
      <c r="E18" s="79"/>
      <c r="F18" s="65">
        <f>'DD (Rollup)'!F8</f>
        <v>980.22245932671899</v>
      </c>
      <c r="G18" s="37">
        <f>'DD (Rollup)'!G8</f>
        <v>980.22245932671899</v>
      </c>
      <c r="H18" s="37">
        <f>'DD (Rollup)'!H8</f>
        <v>641.99882130239689</v>
      </c>
      <c r="I18" s="37">
        <f>'DD (Rollup)'!I8</f>
        <v>641.34193650239695</v>
      </c>
      <c r="J18" s="37">
        <f>'DD (Rollup)'!J8</f>
        <v>641.34193650239695</v>
      </c>
      <c r="K18" s="37">
        <f>'DD (Rollup)'!K8</f>
        <v>641.34193650239695</v>
      </c>
      <c r="L18" s="37">
        <f>'DD (Rollup)'!L8</f>
        <v>641.34193650239695</v>
      </c>
      <c r="M18" s="37">
        <f>'DD (Rollup)'!M8</f>
        <v>356.63551650239708</v>
      </c>
      <c r="N18" s="37">
        <f>'DD (Rollup)'!N8</f>
        <v>356.04164736959706</v>
      </c>
      <c r="O18" s="37">
        <f>'DD (Rollup)'!O8</f>
        <v>356.04164736959706</v>
      </c>
      <c r="P18" s="37">
        <f>'DD (Rollup)'!P8</f>
        <v>0.43929600000000002</v>
      </c>
      <c r="Q18" s="37">
        <f>'DD (Rollup)'!Q8</f>
        <v>0.43929600000000002</v>
      </c>
      <c r="R18" s="37">
        <f>'DD (Rollup)'!R8</f>
        <v>0.43929600000000002</v>
      </c>
      <c r="S18" s="37">
        <f>'DD (Rollup)'!S8</f>
        <v>0.43929600000000002</v>
      </c>
      <c r="T18" s="37">
        <f>'DD (Rollup)'!T8</f>
        <v>0.43929600000000002</v>
      </c>
      <c r="U18" s="37">
        <f>'DD (Rollup)'!U8</f>
        <v>0.43929600000000002</v>
      </c>
      <c r="V18" s="37">
        <f>'DD (Rollup)'!V8</f>
        <v>0.43929600000000002</v>
      </c>
      <c r="W18" s="37">
        <f>'DD (Rollup)'!W8</f>
        <v>0.43929600000000002</v>
      </c>
      <c r="X18" s="37">
        <f>'DD (Rollup)'!X8</f>
        <v>0.43929600000000002</v>
      </c>
      <c r="Y18" s="37">
        <f>'DD (Rollup)'!Y8</f>
        <v>0.43929600000000002</v>
      </c>
      <c r="Z18" s="37">
        <f>'DD (Rollup)'!Z8</f>
        <v>0</v>
      </c>
      <c r="AA18" s="37">
        <f>'DD (Rollup)'!AA8</f>
        <v>0</v>
      </c>
      <c r="AB18" s="37">
        <f>'DD (Rollup)'!AB8</f>
        <v>0</v>
      </c>
      <c r="AC18" s="37">
        <f>'DD (Rollup)'!AC8</f>
        <v>0</v>
      </c>
      <c r="AD18" s="37">
        <f>'DD (Rollup)'!AD8</f>
        <v>0</v>
      </c>
      <c r="AE18" s="37">
        <f>'DD (Rollup)'!AE8</f>
        <v>0</v>
      </c>
      <c r="AF18" s="37">
        <f>'DD (Rollup)'!AF8</f>
        <v>0</v>
      </c>
      <c r="AG18" s="37">
        <f>'DD (Rollup)'!AG8</f>
        <v>0</v>
      </c>
      <c r="AH18" s="37">
        <f>'DD (Rollup)'!AH8</f>
        <v>0</v>
      </c>
      <c r="AI18" s="37">
        <f>'DD (Rollup)'!AI8</f>
        <v>0</v>
      </c>
      <c r="AJ18" s="37">
        <f t="shared" si="3"/>
        <v>6240.9232572070077</v>
      </c>
    </row>
    <row r="19" spans="1:36" s="147" customFormat="1" x14ac:dyDescent="0.4">
      <c r="A19" s="111" t="s">
        <v>297</v>
      </c>
      <c r="B19" s="83">
        <f>((B5*C5)+SUMPRODUCT(B12:B18,C12:C18))/(C5+SUM(C12:C18))</f>
        <v>9.5196763054943734</v>
      </c>
      <c r="C19" s="112">
        <f>(SUM(C5:C18)-SUM(C6:C11)-SUM(C17:C18))*0.031</f>
        <v>4119.9672871925923</v>
      </c>
      <c r="D19" s="65" t="s">
        <v>200</v>
      </c>
      <c r="E19" s="79"/>
      <c r="F19" s="412">
        <f>(SUM(F5:F18)-SUM(F6:F11)-SUM(F17:F18))*0.031</f>
        <v>2966.479392731691</v>
      </c>
      <c r="G19" s="112">
        <f t="shared" ref="G19:AI19" si="5">(SUM(G5:G18)-G7-G10-G11-G9)*0.031</f>
        <v>3067.7773686796845</v>
      </c>
      <c r="H19" s="112">
        <f t="shared" si="5"/>
        <v>2025.493233847375</v>
      </c>
      <c r="I19" s="112">
        <f t="shared" si="5"/>
        <v>2018.4156391161939</v>
      </c>
      <c r="J19" s="112">
        <f t="shared" si="5"/>
        <v>1907.0211986727418</v>
      </c>
      <c r="K19" s="112">
        <f t="shared" si="5"/>
        <v>1185.0214435549685</v>
      </c>
      <c r="L19" s="112">
        <f t="shared" si="5"/>
        <v>1108.9467184925381</v>
      </c>
      <c r="M19" s="112">
        <f t="shared" si="5"/>
        <v>882.61907059742032</v>
      </c>
      <c r="N19" s="112">
        <f t="shared" si="5"/>
        <v>838.46578787989051</v>
      </c>
      <c r="O19" s="112">
        <f t="shared" si="5"/>
        <v>828.66442732474707</v>
      </c>
      <c r="P19" s="112">
        <f t="shared" si="5"/>
        <v>409.00345267322285</v>
      </c>
      <c r="Q19" s="112">
        <f t="shared" si="5"/>
        <v>140.1992080422466</v>
      </c>
      <c r="R19" s="112">
        <f t="shared" si="5"/>
        <v>140.10319329768279</v>
      </c>
      <c r="S19" s="112">
        <f t="shared" si="5"/>
        <v>140.10319329768279</v>
      </c>
      <c r="T19" s="112">
        <f t="shared" si="5"/>
        <v>139.71933120968276</v>
      </c>
      <c r="U19" s="112">
        <f t="shared" si="5"/>
        <v>77.655646114597559</v>
      </c>
      <c r="V19" s="112">
        <f t="shared" si="5"/>
        <v>49.774808060587425</v>
      </c>
      <c r="W19" s="112">
        <f t="shared" si="5"/>
        <v>49.671239664587397</v>
      </c>
      <c r="X19" s="112">
        <f t="shared" si="5"/>
        <v>12.877377635147138</v>
      </c>
      <c r="Y19" s="112">
        <f t="shared" si="5"/>
        <v>11.519308463256662</v>
      </c>
      <c r="Z19" s="112">
        <f t="shared" si="5"/>
        <v>5.7342870000001087E-3</v>
      </c>
      <c r="AA19" s="112">
        <f t="shared" si="5"/>
        <v>5.7342870000001087E-3</v>
      </c>
      <c r="AB19" s="112">
        <f t="shared" si="5"/>
        <v>0</v>
      </c>
      <c r="AC19" s="112">
        <f t="shared" si="5"/>
        <v>0</v>
      </c>
      <c r="AD19" s="112">
        <f t="shared" si="5"/>
        <v>0</v>
      </c>
      <c r="AE19" s="112">
        <f t="shared" si="5"/>
        <v>0</v>
      </c>
      <c r="AF19" s="112">
        <f t="shared" si="5"/>
        <v>0</v>
      </c>
      <c r="AG19" s="112">
        <f t="shared" si="5"/>
        <v>0</v>
      </c>
      <c r="AH19" s="112">
        <f t="shared" si="5"/>
        <v>0</v>
      </c>
      <c r="AI19" s="112">
        <f t="shared" si="5"/>
        <v>0</v>
      </c>
      <c r="AJ19" s="37">
        <f t="shared" ref="AJ19" si="6">SUM(F19:AI19)</f>
        <v>17999.542507929946</v>
      </c>
    </row>
    <row r="20" spans="1:36" x14ac:dyDescent="0.4">
      <c r="A20" s="214" t="s">
        <v>169</v>
      </c>
      <c r="B20" s="215"/>
      <c r="C20" s="216">
        <f>SUM(C5:C19)</f>
        <v>167006.70136207677</v>
      </c>
      <c r="D20" s="405">
        <f t="shared" ref="D20" si="7">F20/C20</f>
        <v>0.77029200316338053</v>
      </c>
      <c r="E20" s="218"/>
      <c r="F20" s="405">
        <f t="shared" ref="F20:AJ20" si="8">SUM(F5:F19)</f>
        <v>128643.92653390259</v>
      </c>
      <c r="G20" s="219">
        <f t="shared" si="8"/>
        <v>128467.59161752142</v>
      </c>
      <c r="H20" s="219">
        <f t="shared" si="8"/>
        <v>91885.607615443529</v>
      </c>
      <c r="I20" s="219">
        <f t="shared" si="8"/>
        <v>91650.220513254899</v>
      </c>
      <c r="J20" s="219">
        <f t="shared" si="8"/>
        <v>87945.457026248463</v>
      </c>
      <c r="K20" s="219">
        <f t="shared" si="8"/>
        <v>63333.06514809568</v>
      </c>
      <c r="L20" s="219">
        <f t="shared" si="8"/>
        <v>55500.387727900918</v>
      </c>
      <c r="M20" s="219">
        <f t="shared" si="8"/>
        <v>47504.619090300301</v>
      </c>
      <c r="N20" s="219">
        <f t="shared" si="8"/>
        <v>45972.084927407705</v>
      </c>
      <c r="O20" s="219">
        <f t="shared" si="8"/>
        <v>45628.685269654896</v>
      </c>
      <c r="P20" s="219">
        <f t="shared" si="8"/>
        <v>29871.910315293608</v>
      </c>
      <c r="Q20" s="219">
        <f t="shared" si="8"/>
        <v>15569.938404121662</v>
      </c>
      <c r="R20" s="219">
        <f t="shared" si="8"/>
        <v>15567.599673306198</v>
      </c>
      <c r="S20" s="219">
        <f t="shared" si="8"/>
        <v>15567.599673306198</v>
      </c>
      <c r="T20" s="219">
        <f t="shared" si="8"/>
        <v>15554.833163218198</v>
      </c>
      <c r="U20" s="219">
        <f t="shared" si="8"/>
        <v>12777.038341549616</v>
      </c>
      <c r="V20" s="219">
        <f t="shared" si="8"/>
        <v>11102.490484127251</v>
      </c>
      <c r="W20" s="219">
        <f t="shared" si="8"/>
        <v>11099.045999731252</v>
      </c>
      <c r="X20" s="219">
        <f t="shared" si="8"/>
        <v>9482.3447717871713</v>
      </c>
      <c r="Y20" s="219">
        <f t="shared" si="8"/>
        <v>9270.7137212785747</v>
      </c>
      <c r="Z20" s="219">
        <f t="shared" si="8"/>
        <v>34.009551691891978</v>
      </c>
      <c r="AA20" s="219">
        <f t="shared" si="8"/>
        <v>34.009551691891978</v>
      </c>
      <c r="AB20" s="219">
        <f t="shared" si="8"/>
        <v>33.818840404891972</v>
      </c>
      <c r="AC20" s="219">
        <f t="shared" si="8"/>
        <v>33.818840404891972</v>
      </c>
      <c r="AD20" s="219">
        <f t="shared" si="8"/>
        <v>33.818840404891972</v>
      </c>
      <c r="AE20" s="219">
        <f t="shared" si="8"/>
        <v>0</v>
      </c>
      <c r="AF20" s="219">
        <f t="shared" si="8"/>
        <v>0</v>
      </c>
      <c r="AG20" s="219">
        <f t="shared" si="8"/>
        <v>0</v>
      </c>
      <c r="AH20" s="219">
        <f t="shared" si="8"/>
        <v>0</v>
      </c>
      <c r="AI20" s="219">
        <f t="shared" si="8"/>
        <v>0</v>
      </c>
      <c r="AJ20" s="216">
        <f t="shared" si="8"/>
        <v>932564.63564204867</v>
      </c>
    </row>
    <row r="21" spans="1:36" s="63" customFormat="1" x14ac:dyDescent="0.4">
      <c r="A21" s="214" t="s">
        <v>170</v>
      </c>
      <c r="B21" s="220"/>
      <c r="C21" s="221"/>
      <c r="D21" s="222"/>
      <c r="E21" s="218"/>
      <c r="F21" s="405">
        <v>0</v>
      </c>
      <c r="G21" s="219">
        <f>F20-G20</f>
        <v>176.33491638116539</v>
      </c>
      <c r="H21" s="219">
        <f t="shared" ref="H21:AI21" si="9">G20-H20</f>
        <v>36581.984002077894</v>
      </c>
      <c r="I21" s="219">
        <f t="shared" si="9"/>
        <v>235.3871021886298</v>
      </c>
      <c r="J21" s="219">
        <f t="shared" si="9"/>
        <v>3704.7634870064358</v>
      </c>
      <c r="K21" s="219">
        <f t="shared" si="9"/>
        <v>24612.391878152783</v>
      </c>
      <c r="L21" s="219">
        <f t="shared" si="9"/>
        <v>7832.6774201947628</v>
      </c>
      <c r="M21" s="219">
        <f t="shared" si="9"/>
        <v>7995.7686376006168</v>
      </c>
      <c r="N21" s="219">
        <f t="shared" si="9"/>
        <v>1532.5341628925962</v>
      </c>
      <c r="O21" s="219">
        <f t="shared" si="9"/>
        <v>343.39965775280871</v>
      </c>
      <c r="P21" s="219">
        <f t="shared" si="9"/>
        <v>15756.774954361288</v>
      </c>
      <c r="Q21" s="219">
        <f t="shared" si="9"/>
        <v>14301.971911171946</v>
      </c>
      <c r="R21" s="219">
        <f t="shared" si="9"/>
        <v>2.3387308154633502</v>
      </c>
      <c r="S21" s="219">
        <f t="shared" si="9"/>
        <v>0</v>
      </c>
      <c r="T21" s="219">
        <f t="shared" si="9"/>
        <v>12.766510088000359</v>
      </c>
      <c r="U21" s="219">
        <f t="shared" si="9"/>
        <v>2777.7948216685818</v>
      </c>
      <c r="V21" s="219">
        <f t="shared" si="9"/>
        <v>1674.5478574223653</v>
      </c>
      <c r="W21" s="219">
        <f t="shared" si="9"/>
        <v>3.4444843959990976</v>
      </c>
      <c r="X21" s="219">
        <f t="shared" si="9"/>
        <v>1616.7012279440805</v>
      </c>
      <c r="Y21" s="219">
        <f t="shared" si="9"/>
        <v>211.63105050859667</v>
      </c>
      <c r="Z21" s="219">
        <f t="shared" si="9"/>
        <v>9236.7041695866828</v>
      </c>
      <c r="AA21" s="219">
        <f t="shared" si="9"/>
        <v>0</v>
      </c>
      <c r="AB21" s="219">
        <f t="shared" si="9"/>
        <v>0.19071128700000628</v>
      </c>
      <c r="AC21" s="219">
        <f t="shared" si="9"/>
        <v>0</v>
      </c>
      <c r="AD21" s="219">
        <f t="shared" si="9"/>
        <v>0</v>
      </c>
      <c r="AE21" s="219">
        <f t="shared" si="9"/>
        <v>33.818840404891972</v>
      </c>
      <c r="AF21" s="219">
        <f t="shared" si="9"/>
        <v>0</v>
      </c>
      <c r="AG21" s="219">
        <f t="shared" si="9"/>
        <v>0</v>
      </c>
      <c r="AH21" s="219">
        <f t="shared" si="9"/>
        <v>0</v>
      </c>
      <c r="AI21" s="219">
        <f t="shared" si="9"/>
        <v>0</v>
      </c>
      <c r="AJ21" s="62"/>
    </row>
    <row r="22" spans="1:36" x14ac:dyDescent="0.4">
      <c r="A22" s="214" t="s">
        <v>171</v>
      </c>
      <c r="B22" s="220"/>
      <c r="C22" s="221"/>
      <c r="D22" s="222"/>
      <c r="E22" s="218"/>
      <c r="F22" s="413">
        <v>0</v>
      </c>
      <c r="G22" s="223">
        <f>$F$20-G20</f>
        <v>176.33491638116539</v>
      </c>
      <c r="H22" s="223">
        <f t="shared" ref="H22:AI22" si="10">$F$20-H20</f>
        <v>36758.318918459059</v>
      </c>
      <c r="I22" s="223">
        <f t="shared" si="10"/>
        <v>36993.706020647689</v>
      </c>
      <c r="J22" s="223">
        <f t="shared" si="10"/>
        <v>40698.469507654125</v>
      </c>
      <c r="K22" s="223">
        <f t="shared" si="10"/>
        <v>65310.861385806907</v>
      </c>
      <c r="L22" s="223">
        <f t="shared" si="10"/>
        <v>73143.53880600167</v>
      </c>
      <c r="M22" s="223">
        <f t="shared" si="10"/>
        <v>81139.307443602287</v>
      </c>
      <c r="N22" s="223">
        <f t="shared" si="10"/>
        <v>82671.841606494883</v>
      </c>
      <c r="O22" s="223">
        <f t="shared" si="10"/>
        <v>83015.241264247685</v>
      </c>
      <c r="P22" s="223">
        <f t="shared" si="10"/>
        <v>98772.016218608973</v>
      </c>
      <c r="Q22" s="223">
        <f t="shared" si="10"/>
        <v>113073.98812978092</v>
      </c>
      <c r="R22" s="223">
        <f t="shared" si="10"/>
        <v>113076.3268605964</v>
      </c>
      <c r="S22" s="223">
        <f t="shared" si="10"/>
        <v>113076.3268605964</v>
      </c>
      <c r="T22" s="223">
        <f t="shared" si="10"/>
        <v>113089.09337068439</v>
      </c>
      <c r="U22" s="223">
        <f t="shared" si="10"/>
        <v>115866.88819235297</v>
      </c>
      <c r="V22" s="223">
        <f t="shared" si="10"/>
        <v>117541.43604977534</v>
      </c>
      <c r="W22" s="223">
        <f t="shared" si="10"/>
        <v>117544.88053417133</v>
      </c>
      <c r="X22" s="223">
        <f t="shared" si="10"/>
        <v>119161.58176211541</v>
      </c>
      <c r="Y22" s="223">
        <f t="shared" si="10"/>
        <v>119373.21281262401</v>
      </c>
      <c r="Z22" s="223">
        <f t="shared" si="10"/>
        <v>128609.91698221069</v>
      </c>
      <c r="AA22" s="223">
        <f t="shared" si="10"/>
        <v>128609.91698221069</v>
      </c>
      <c r="AB22" s="223">
        <f t="shared" si="10"/>
        <v>128610.1076934977</v>
      </c>
      <c r="AC22" s="223">
        <f t="shared" si="10"/>
        <v>128610.1076934977</v>
      </c>
      <c r="AD22" s="223">
        <f t="shared" si="10"/>
        <v>128610.1076934977</v>
      </c>
      <c r="AE22" s="223">
        <f t="shared" si="10"/>
        <v>128643.92653390259</v>
      </c>
      <c r="AF22" s="223">
        <f t="shared" si="10"/>
        <v>128643.92653390259</v>
      </c>
      <c r="AG22" s="223">
        <f t="shared" si="10"/>
        <v>128643.92653390259</v>
      </c>
      <c r="AH22" s="223">
        <f t="shared" si="10"/>
        <v>128643.92653390259</v>
      </c>
      <c r="AI22" s="223">
        <f t="shared" si="10"/>
        <v>128643.92653390259</v>
      </c>
      <c r="AJ22" s="12"/>
    </row>
    <row r="23" spans="1:36" x14ac:dyDescent="0.4">
      <c r="A23" s="224" t="s">
        <v>205</v>
      </c>
      <c r="B23" s="225">
        <f>SUMPRODUCT(B5:B19,C5:C19)/C20</f>
        <v>10.580781202042511</v>
      </c>
      <c r="C23" s="213"/>
      <c r="D23" s="213"/>
      <c r="E23" s="213"/>
      <c r="F23" s="213"/>
      <c r="G23" s="213"/>
      <c r="H23" s="213"/>
      <c r="I23" s="213"/>
      <c r="J23" s="213"/>
      <c r="K23" s="213"/>
      <c r="L23" s="213"/>
      <c r="M23" s="213"/>
      <c r="N23" s="213"/>
      <c r="O23" s="213"/>
      <c r="P23" s="213"/>
      <c r="Q23" s="213"/>
      <c r="R23" s="213"/>
      <c r="S23" s="213"/>
    </row>
    <row r="24" spans="1:36" hidden="1" x14ac:dyDescent="0.4">
      <c r="A24" s="213"/>
      <c r="B24" s="213"/>
      <c r="C24" s="213"/>
      <c r="D24" s="213"/>
      <c r="E24" s="213"/>
      <c r="F24" s="213"/>
      <c r="G24" s="213"/>
      <c r="H24" s="213"/>
      <c r="I24" s="213"/>
      <c r="J24" s="213"/>
      <c r="K24" s="213"/>
      <c r="L24" s="213"/>
      <c r="M24" s="213"/>
      <c r="N24" s="213"/>
      <c r="O24" s="213"/>
      <c r="P24" s="213"/>
      <c r="Q24" s="213"/>
      <c r="R24" s="213"/>
      <c r="S24" s="213"/>
    </row>
    <row r="25" spans="1:36" s="147" customFormat="1" ht="21.75" hidden="1" customHeight="1" x14ac:dyDescent="0.4">
      <c r="A25" s="439" t="s">
        <v>46</v>
      </c>
      <c r="B25" s="441" t="s">
        <v>45</v>
      </c>
      <c r="C25" s="441" t="s">
        <v>38</v>
      </c>
      <c r="D25" s="441" t="s">
        <v>88</v>
      </c>
      <c r="E25" s="43" t="s">
        <v>44</v>
      </c>
      <c r="F25" s="159"/>
      <c r="G25" s="159"/>
      <c r="H25" s="159"/>
      <c r="I25" s="159"/>
      <c r="J25" s="159"/>
      <c r="K25" s="159"/>
      <c r="L25" s="159"/>
      <c r="M25" s="159"/>
      <c r="N25" s="159"/>
      <c r="O25" s="159"/>
      <c r="P25" s="159"/>
      <c r="Q25" s="159"/>
      <c r="R25" s="159"/>
      <c r="S25" s="159"/>
    </row>
    <row r="26" spans="1:36" s="147" customFormat="1" ht="21.75" hidden="1" customHeight="1" x14ac:dyDescent="0.4">
      <c r="A26" s="440"/>
      <c r="B26" s="442"/>
      <c r="C26" s="442"/>
      <c r="D26" s="446"/>
      <c r="E26" s="282">
        <v>2033</v>
      </c>
      <c r="F26" s="281">
        <v>2034</v>
      </c>
      <c r="G26" s="281">
        <v>2035</v>
      </c>
      <c r="H26" s="281">
        <v>2036</v>
      </c>
      <c r="I26" s="281">
        <v>2037</v>
      </c>
      <c r="J26" s="281">
        <v>2038</v>
      </c>
      <c r="K26" s="281">
        <v>2039</v>
      </c>
      <c r="L26" s="281">
        <v>2040</v>
      </c>
      <c r="M26" s="281">
        <v>2041</v>
      </c>
      <c r="N26" s="281">
        <v>2042</v>
      </c>
      <c r="O26" s="281">
        <v>2043</v>
      </c>
      <c r="P26" s="281">
        <v>2044</v>
      </c>
      <c r="Q26" s="281">
        <v>2045</v>
      </c>
      <c r="R26" s="281">
        <v>2046</v>
      </c>
      <c r="S26" s="281">
        <v>2047</v>
      </c>
    </row>
    <row r="27" spans="1:36" hidden="1" x14ac:dyDescent="0.4">
      <c r="A27" s="2" t="str">
        <f>A5</f>
        <v>Retail Products</v>
      </c>
      <c r="B27" s="60">
        <f>B5</f>
        <v>9.1483802886902534</v>
      </c>
      <c r="C27" s="37">
        <f>C5</f>
        <v>114126.68569510436</v>
      </c>
      <c r="D27" s="65">
        <f>D5</f>
        <v>0.71648815544950284</v>
      </c>
      <c r="E27" s="37">
        <f t="shared" ref="E27:S27" si="11">T5</f>
        <v>11.339148000000007</v>
      </c>
      <c r="F27" s="37">
        <f t="shared" si="11"/>
        <v>11.339148000000007</v>
      </c>
      <c r="G27" s="37">
        <f t="shared" si="11"/>
        <v>3.5258930000000013</v>
      </c>
      <c r="H27" s="37">
        <f t="shared" si="11"/>
        <v>0.184977</v>
      </c>
      <c r="I27" s="37">
        <f t="shared" si="11"/>
        <v>0.184977</v>
      </c>
      <c r="J27" s="37">
        <f t="shared" si="11"/>
        <v>0.184977</v>
      </c>
      <c r="K27" s="37">
        <f t="shared" si="11"/>
        <v>0.184977</v>
      </c>
      <c r="L27" s="37">
        <f t="shared" si="11"/>
        <v>0.184977</v>
      </c>
      <c r="M27" s="37">
        <f t="shared" si="11"/>
        <v>0</v>
      </c>
      <c r="N27" s="37">
        <f t="shared" si="11"/>
        <v>0</v>
      </c>
      <c r="O27" s="37">
        <f t="shared" si="11"/>
        <v>0</v>
      </c>
      <c r="P27" s="37">
        <f t="shared" si="11"/>
        <v>0</v>
      </c>
      <c r="Q27" s="37">
        <f t="shared" si="11"/>
        <v>0</v>
      </c>
      <c r="R27" s="37">
        <f t="shared" si="11"/>
        <v>0</v>
      </c>
      <c r="S27" s="37">
        <f t="shared" si="11"/>
        <v>0</v>
      </c>
      <c r="T27" s="147"/>
      <c r="U27" s="147"/>
      <c r="V27" s="147"/>
      <c r="W27" s="147"/>
      <c r="X27" s="147"/>
      <c r="Y27" s="147"/>
      <c r="Z27" s="147"/>
      <c r="AA27" s="147"/>
      <c r="AB27" s="147"/>
      <c r="AC27" s="147"/>
      <c r="AD27" s="147"/>
      <c r="AE27" s="147"/>
      <c r="AF27" s="147"/>
      <c r="AG27" s="147"/>
      <c r="AH27" s="147"/>
      <c r="AI27" s="147"/>
      <c r="AJ27" s="147"/>
    </row>
    <row r="28" spans="1:36" hidden="1" x14ac:dyDescent="0.4">
      <c r="A28" s="114" t="str">
        <f>A7</f>
        <v>IQ - SF</v>
      </c>
      <c r="B28" s="60">
        <f>B7</f>
        <v>14.676709154163438</v>
      </c>
      <c r="C28" s="37">
        <f>C7</f>
        <v>9332.4989513255914</v>
      </c>
      <c r="D28" s="65">
        <f>D7</f>
        <v>1</v>
      </c>
      <c r="E28" s="37">
        <f t="shared" ref="E28:S28" si="12">T7</f>
        <v>3818.829005881531</v>
      </c>
      <c r="F28" s="37">
        <f t="shared" si="12"/>
        <v>3148.345911220752</v>
      </c>
      <c r="G28" s="37">
        <f t="shared" si="12"/>
        <v>2401.0607645624032</v>
      </c>
      <c r="H28" s="37">
        <f t="shared" si="12"/>
        <v>2401.0607645624032</v>
      </c>
      <c r="I28" s="37">
        <f t="shared" si="12"/>
        <v>2008.052173790998</v>
      </c>
      <c r="J28" s="37">
        <f t="shared" si="12"/>
        <v>1608.493397306722</v>
      </c>
      <c r="K28" s="37">
        <f t="shared" si="12"/>
        <v>0</v>
      </c>
      <c r="L28" s="37">
        <f t="shared" si="12"/>
        <v>0</v>
      </c>
      <c r="M28" s="37">
        <f t="shared" si="12"/>
        <v>0</v>
      </c>
      <c r="N28" s="37">
        <f t="shared" si="12"/>
        <v>0</v>
      </c>
      <c r="O28" s="37">
        <f t="shared" si="12"/>
        <v>0</v>
      </c>
      <c r="P28" s="37">
        <f t="shared" si="12"/>
        <v>0</v>
      </c>
      <c r="Q28" s="37">
        <f t="shared" si="12"/>
        <v>0</v>
      </c>
      <c r="R28" s="37">
        <f t="shared" si="12"/>
        <v>0</v>
      </c>
      <c r="S28" s="37">
        <f t="shared" si="12"/>
        <v>0</v>
      </c>
      <c r="T28" s="147"/>
      <c r="U28" s="147"/>
      <c r="V28" s="147"/>
      <c r="W28" s="147"/>
      <c r="X28" s="147"/>
      <c r="Y28" s="147"/>
      <c r="Z28" s="147"/>
      <c r="AA28" s="147"/>
      <c r="AB28" s="147"/>
      <c r="AC28" s="147"/>
      <c r="AD28" s="147"/>
      <c r="AE28" s="147"/>
      <c r="AF28" s="147"/>
      <c r="AG28" s="147"/>
      <c r="AH28" s="147"/>
      <c r="AI28" s="147"/>
      <c r="AJ28" s="147"/>
    </row>
    <row r="29" spans="1:36" hidden="1" x14ac:dyDescent="0.4">
      <c r="A29" s="2" t="str">
        <f t="shared" ref="A29:D34" si="13">A10</f>
        <v>IQ - SF (gas conversion)</v>
      </c>
      <c r="B29" s="60">
        <f t="shared" si="13"/>
        <v>18.47313883089797</v>
      </c>
      <c r="C29" s="37">
        <f t="shared" si="13"/>
        <v>13120.72907811788</v>
      </c>
      <c r="D29" s="65">
        <f t="shared" si="13"/>
        <v>0.99999999880953971</v>
      </c>
      <c r="E29" s="37">
        <f t="shared" ref="E29:S34" si="14">T10</f>
        <v>6996.686054416954</v>
      </c>
      <c r="F29" s="37">
        <f t="shared" si="14"/>
        <v>6953.4923704102093</v>
      </c>
      <c r="G29" s="37">
        <f t="shared" si="14"/>
        <v>6953.4923704102093</v>
      </c>
      <c r="H29" s="37">
        <f t="shared" si="14"/>
        <v>6953.4923704102093</v>
      </c>
      <c r="I29" s="37">
        <f t="shared" si="14"/>
        <v>6953.4923704102093</v>
      </c>
      <c r="J29" s="37">
        <f t="shared" si="14"/>
        <v>7186.5868485219871</v>
      </c>
      <c r="K29" s="37">
        <f t="shared" si="14"/>
        <v>33.818840404891972</v>
      </c>
      <c r="L29" s="37">
        <f t="shared" si="14"/>
        <v>33.818840404891972</v>
      </c>
      <c r="M29" s="37">
        <f t="shared" si="14"/>
        <v>33.818840404891972</v>
      </c>
      <c r="N29" s="37">
        <f t="shared" si="14"/>
        <v>33.818840404891972</v>
      </c>
      <c r="O29" s="37">
        <f t="shared" si="14"/>
        <v>33.818840404891972</v>
      </c>
      <c r="P29" s="37">
        <f t="shared" si="14"/>
        <v>0</v>
      </c>
      <c r="Q29" s="37">
        <f t="shared" si="14"/>
        <v>0</v>
      </c>
      <c r="R29" s="37">
        <f t="shared" si="14"/>
        <v>0</v>
      </c>
      <c r="S29" s="37">
        <f t="shared" si="14"/>
        <v>0</v>
      </c>
      <c r="T29" s="147"/>
      <c r="U29" s="147"/>
      <c r="V29" s="147"/>
      <c r="W29" s="147"/>
      <c r="X29" s="147"/>
      <c r="Y29" s="147"/>
      <c r="Z29" s="147"/>
      <c r="AA29" s="147"/>
      <c r="AB29" s="147"/>
      <c r="AC29" s="147"/>
      <c r="AD29" s="147"/>
      <c r="AE29" s="147"/>
      <c r="AF29" s="147"/>
      <c r="AG29" s="147"/>
      <c r="AH29" s="147"/>
      <c r="AI29" s="147"/>
      <c r="AJ29" s="147"/>
    </row>
    <row r="30" spans="1:36" hidden="1" x14ac:dyDescent="0.4">
      <c r="A30" s="114" t="str">
        <f t="shared" si="13"/>
        <v>Public Housing</v>
      </c>
      <c r="B30" s="60">
        <f t="shared" si="13"/>
        <v>10.408530094402963</v>
      </c>
      <c r="C30" s="37">
        <f t="shared" si="13"/>
        <v>1161.7834040281427</v>
      </c>
      <c r="D30" s="65">
        <f t="shared" si="13"/>
        <v>1</v>
      </c>
      <c r="E30" s="37">
        <f t="shared" si="14"/>
        <v>92.523571397683725</v>
      </c>
      <c r="F30" s="37">
        <f t="shared" si="14"/>
        <v>92.523571397683725</v>
      </c>
      <c r="G30" s="37">
        <f t="shared" si="14"/>
        <v>92.523571397683725</v>
      </c>
      <c r="H30" s="37">
        <f t="shared" si="14"/>
        <v>92.523571397683725</v>
      </c>
      <c r="I30" s="37">
        <f t="shared" si="14"/>
        <v>92.523571397683725</v>
      </c>
      <c r="J30" s="37">
        <f t="shared" si="14"/>
        <v>92.523571397683725</v>
      </c>
      <c r="K30" s="37">
        <f t="shared" si="14"/>
        <v>0</v>
      </c>
      <c r="L30" s="37">
        <f t="shared" si="14"/>
        <v>0</v>
      </c>
      <c r="M30" s="37">
        <f t="shared" si="14"/>
        <v>0</v>
      </c>
      <c r="N30" s="37">
        <f t="shared" si="14"/>
        <v>0</v>
      </c>
      <c r="O30" s="37">
        <f t="shared" si="14"/>
        <v>0</v>
      </c>
      <c r="P30" s="37">
        <f t="shared" si="14"/>
        <v>0</v>
      </c>
      <c r="Q30" s="37">
        <f t="shared" si="14"/>
        <v>0</v>
      </c>
      <c r="R30" s="37">
        <f t="shared" si="14"/>
        <v>0</v>
      </c>
      <c r="S30" s="37">
        <f t="shared" si="14"/>
        <v>0</v>
      </c>
      <c r="T30" s="147"/>
      <c r="U30" s="147"/>
      <c r="V30" s="147"/>
      <c r="W30" s="147"/>
      <c r="X30" s="147"/>
      <c r="Y30" s="147"/>
      <c r="Z30" s="147"/>
      <c r="AA30" s="147"/>
      <c r="AB30" s="147"/>
      <c r="AC30" s="147"/>
      <c r="AD30" s="147"/>
      <c r="AE30" s="147"/>
      <c r="AF30" s="147"/>
      <c r="AG30" s="147"/>
      <c r="AH30" s="147"/>
      <c r="AI30" s="147"/>
      <c r="AJ30" s="147"/>
    </row>
    <row r="31" spans="1:36" hidden="1" x14ac:dyDescent="0.4">
      <c r="A31" s="114" t="str">
        <f t="shared" si="13"/>
        <v>Behavior Modification</v>
      </c>
      <c r="B31" s="60">
        <f t="shared" si="13"/>
        <v>5</v>
      </c>
      <c r="C31" s="37">
        <f t="shared" si="13"/>
        <v>1060.9633610867093</v>
      </c>
      <c r="D31" s="110">
        <f t="shared" si="13"/>
        <v>1</v>
      </c>
      <c r="E31" s="37">
        <f t="shared" si="14"/>
        <v>0</v>
      </c>
      <c r="F31" s="37">
        <f t="shared" si="14"/>
        <v>0</v>
      </c>
      <c r="G31" s="37">
        <f t="shared" si="14"/>
        <v>0</v>
      </c>
      <c r="H31" s="37">
        <f t="shared" si="14"/>
        <v>0</v>
      </c>
      <c r="I31" s="37">
        <f t="shared" si="14"/>
        <v>0</v>
      </c>
      <c r="J31" s="37">
        <f t="shared" si="14"/>
        <v>0</v>
      </c>
      <c r="K31" s="37">
        <f t="shared" si="14"/>
        <v>0</v>
      </c>
      <c r="L31" s="37">
        <f t="shared" si="14"/>
        <v>0</v>
      </c>
      <c r="M31" s="37">
        <f t="shared" si="14"/>
        <v>0</v>
      </c>
      <c r="N31" s="37">
        <f t="shared" si="14"/>
        <v>0</v>
      </c>
      <c r="O31" s="37">
        <f t="shared" si="14"/>
        <v>0</v>
      </c>
      <c r="P31" s="37">
        <f t="shared" si="14"/>
        <v>0</v>
      </c>
      <c r="Q31" s="37">
        <f t="shared" si="14"/>
        <v>0</v>
      </c>
      <c r="R31" s="37">
        <f t="shared" si="14"/>
        <v>0</v>
      </c>
      <c r="S31" s="37">
        <f t="shared" si="14"/>
        <v>0</v>
      </c>
      <c r="T31" s="147"/>
      <c r="U31" s="147"/>
      <c r="V31" s="147"/>
      <c r="W31" s="147"/>
      <c r="X31" s="147"/>
      <c r="Y31" s="147"/>
      <c r="Z31" s="147"/>
      <c r="AA31" s="147"/>
      <c r="AB31" s="147"/>
      <c r="AC31" s="147"/>
      <c r="AD31" s="147"/>
      <c r="AE31" s="147"/>
      <c r="AF31" s="147"/>
      <c r="AG31" s="147"/>
      <c r="AH31" s="147"/>
      <c r="AI31" s="147"/>
      <c r="AJ31" s="147"/>
    </row>
    <row r="32" spans="1:36" hidden="1" x14ac:dyDescent="0.4">
      <c r="A32" s="2" t="str">
        <f t="shared" si="13"/>
        <v>HVAC</v>
      </c>
      <c r="B32" s="60">
        <f t="shared" si="13"/>
        <v>16.480954298871826</v>
      </c>
      <c r="C32" s="37">
        <f t="shared" si="13"/>
        <v>9129.8454547564288</v>
      </c>
      <c r="D32" s="65">
        <f t="shared" si="13"/>
        <v>0.75472067663078157</v>
      </c>
      <c r="E32" s="37">
        <f t="shared" si="14"/>
        <v>3953.5871865119138</v>
      </c>
      <c r="F32" s="37">
        <f t="shared" si="14"/>
        <v>2078.4673928532388</v>
      </c>
      <c r="G32" s="37">
        <f t="shared" si="14"/>
        <v>1186.8987751432342</v>
      </c>
      <c r="H32" s="37">
        <f t="shared" si="14"/>
        <v>1186.8987751432342</v>
      </c>
      <c r="I32" s="37">
        <f t="shared" si="14"/>
        <v>0</v>
      </c>
      <c r="J32" s="37">
        <f t="shared" si="14"/>
        <v>0</v>
      </c>
      <c r="K32" s="37">
        <f t="shared" si="14"/>
        <v>0</v>
      </c>
      <c r="L32" s="37">
        <f t="shared" si="14"/>
        <v>0</v>
      </c>
      <c r="M32" s="37">
        <f t="shared" si="14"/>
        <v>0</v>
      </c>
      <c r="N32" s="37">
        <f t="shared" si="14"/>
        <v>0</v>
      </c>
      <c r="O32" s="37">
        <f t="shared" si="14"/>
        <v>0</v>
      </c>
      <c r="P32" s="37">
        <f t="shared" si="14"/>
        <v>0</v>
      </c>
      <c r="Q32" s="37">
        <f t="shared" si="14"/>
        <v>0</v>
      </c>
      <c r="R32" s="37">
        <f t="shared" si="14"/>
        <v>0</v>
      </c>
      <c r="S32" s="37">
        <f t="shared" si="14"/>
        <v>0</v>
      </c>
    </row>
    <row r="33" spans="1:19" customFormat="1" hidden="1" x14ac:dyDescent="0.4">
      <c r="A33" s="2" t="str">
        <f t="shared" si="13"/>
        <v>Appliance Recycling</v>
      </c>
      <c r="B33" s="60">
        <f t="shared" si="13"/>
        <v>6.5</v>
      </c>
      <c r="C33" s="37">
        <f t="shared" si="13"/>
        <v>5146.7659425400689</v>
      </c>
      <c r="D33" s="65">
        <f t="shared" si="13"/>
        <v>0.54128373617071768</v>
      </c>
      <c r="E33" s="37">
        <f t="shared" si="14"/>
        <v>0</v>
      </c>
      <c r="F33" s="37">
        <f t="shared" si="14"/>
        <v>0</v>
      </c>
      <c r="G33" s="37">
        <f t="shared" si="14"/>
        <v>0</v>
      </c>
      <c r="H33" s="37">
        <f t="shared" si="14"/>
        <v>0</v>
      </c>
      <c r="I33" s="37">
        <f t="shared" si="14"/>
        <v>0</v>
      </c>
      <c r="J33" s="37">
        <f t="shared" si="14"/>
        <v>0</v>
      </c>
      <c r="K33" s="37">
        <f t="shared" si="14"/>
        <v>0</v>
      </c>
      <c r="L33" s="37">
        <f t="shared" si="14"/>
        <v>0</v>
      </c>
      <c r="M33" s="37">
        <f t="shared" si="14"/>
        <v>0</v>
      </c>
      <c r="N33" s="37">
        <f t="shared" si="14"/>
        <v>0</v>
      </c>
      <c r="O33" s="37">
        <f t="shared" si="14"/>
        <v>0</v>
      </c>
      <c r="P33" s="37">
        <f t="shared" si="14"/>
        <v>0</v>
      </c>
      <c r="Q33" s="37">
        <f t="shared" si="14"/>
        <v>0</v>
      </c>
      <c r="R33" s="37">
        <f t="shared" si="14"/>
        <v>0</v>
      </c>
      <c r="S33" s="37">
        <f t="shared" si="14"/>
        <v>0</v>
      </c>
    </row>
    <row r="34" spans="1:19" customFormat="1" hidden="1" x14ac:dyDescent="0.4">
      <c r="A34" s="2" t="str">
        <f t="shared" si="13"/>
        <v>Multifamily</v>
      </c>
      <c r="B34" s="60">
        <f t="shared" si="13"/>
        <v>10.309081027071349</v>
      </c>
      <c r="C34" s="37">
        <f t="shared" si="13"/>
        <v>1424.1223146979937</v>
      </c>
      <c r="D34" s="65">
        <f t="shared" si="13"/>
        <v>0.92072930100367678</v>
      </c>
      <c r="E34" s="37">
        <f t="shared" si="14"/>
        <v>3.4200792699440825E-2</v>
      </c>
      <c r="F34" s="37">
        <f t="shared" si="14"/>
        <v>0</v>
      </c>
      <c r="G34" s="37">
        <f t="shared" si="14"/>
        <v>0</v>
      </c>
      <c r="H34" s="37">
        <f t="shared" si="14"/>
        <v>0</v>
      </c>
      <c r="I34" s="37">
        <f t="shared" si="14"/>
        <v>0</v>
      </c>
      <c r="J34" s="37">
        <f t="shared" si="14"/>
        <v>0</v>
      </c>
      <c r="K34" s="37">
        <f t="shared" si="14"/>
        <v>0</v>
      </c>
      <c r="L34" s="37">
        <f t="shared" si="14"/>
        <v>0</v>
      </c>
      <c r="M34" s="37">
        <f t="shared" si="14"/>
        <v>0</v>
      </c>
      <c r="N34" s="37">
        <f t="shared" si="14"/>
        <v>0</v>
      </c>
      <c r="O34" s="37">
        <f t="shared" si="14"/>
        <v>0</v>
      </c>
      <c r="P34" s="37">
        <f t="shared" si="14"/>
        <v>0</v>
      </c>
      <c r="Q34" s="37">
        <f t="shared" si="14"/>
        <v>0</v>
      </c>
      <c r="R34" s="37">
        <f t="shared" si="14"/>
        <v>0</v>
      </c>
      <c r="S34" s="37">
        <f t="shared" si="14"/>
        <v>0</v>
      </c>
    </row>
    <row r="35" spans="1:19" customFormat="1" hidden="1" x14ac:dyDescent="0.4">
      <c r="A35" s="2" t="str">
        <f>A18</f>
        <v>DD - Community Kits</v>
      </c>
      <c r="B35" s="60">
        <f>B18</f>
        <v>9.0886964476341152</v>
      </c>
      <c r="C35" s="37">
        <f>C18</f>
        <v>980.22245932671899</v>
      </c>
      <c r="D35" s="65">
        <f>D18</f>
        <v>1</v>
      </c>
      <c r="E35" s="37">
        <f t="shared" ref="E35:S35" si="15">T18</f>
        <v>0.43929600000000002</v>
      </c>
      <c r="F35" s="37">
        <f t="shared" si="15"/>
        <v>0.43929600000000002</v>
      </c>
      <c r="G35" s="37">
        <f t="shared" si="15"/>
        <v>0.43929600000000002</v>
      </c>
      <c r="H35" s="37">
        <f t="shared" si="15"/>
        <v>0.43929600000000002</v>
      </c>
      <c r="I35" s="37">
        <f t="shared" si="15"/>
        <v>0.43929600000000002</v>
      </c>
      <c r="J35" s="37">
        <f t="shared" si="15"/>
        <v>0.43929600000000002</v>
      </c>
      <c r="K35" s="37">
        <f t="shared" si="15"/>
        <v>0</v>
      </c>
      <c r="L35" s="37">
        <f t="shared" si="15"/>
        <v>0</v>
      </c>
      <c r="M35" s="37">
        <f t="shared" si="15"/>
        <v>0</v>
      </c>
      <c r="N35" s="37">
        <f t="shared" si="15"/>
        <v>0</v>
      </c>
      <c r="O35" s="37">
        <f t="shared" si="15"/>
        <v>0</v>
      </c>
      <c r="P35" s="37">
        <f t="shared" si="15"/>
        <v>0</v>
      </c>
      <c r="Q35" s="37">
        <f t="shared" si="15"/>
        <v>0</v>
      </c>
      <c r="R35" s="37">
        <f t="shared" si="15"/>
        <v>0</v>
      </c>
      <c r="S35" s="37">
        <f t="shared" si="15"/>
        <v>0</v>
      </c>
    </row>
    <row r="36" spans="1:19" customFormat="1" hidden="1" x14ac:dyDescent="0.4">
      <c r="A36" s="111" t="str">
        <f>A9</f>
        <v>IQ - Smart Savers</v>
      </c>
      <c r="B36" s="83">
        <f>B9</f>
        <v>11</v>
      </c>
      <c r="C36" s="112">
        <f>C9</f>
        <v>2824.2425510000153</v>
      </c>
      <c r="D36" s="113">
        <f>D9</f>
        <v>1</v>
      </c>
      <c r="E36" s="56">
        <f t="shared" ref="E36:S36" si="16">T9</f>
        <v>0</v>
      </c>
      <c r="F36" s="56">
        <f t="shared" si="16"/>
        <v>0</v>
      </c>
      <c r="G36" s="56">
        <f t="shared" si="16"/>
        <v>0</v>
      </c>
      <c r="H36" s="56">
        <f t="shared" si="16"/>
        <v>0</v>
      </c>
      <c r="I36" s="56">
        <f t="shared" si="16"/>
        <v>0</v>
      </c>
      <c r="J36" s="56">
        <f t="shared" si="16"/>
        <v>0</v>
      </c>
      <c r="K36" s="56">
        <f t="shared" si="16"/>
        <v>0</v>
      </c>
      <c r="L36" s="56">
        <f t="shared" si="16"/>
        <v>0</v>
      </c>
      <c r="M36" s="56">
        <f t="shared" si="16"/>
        <v>0</v>
      </c>
      <c r="N36" s="56">
        <f t="shared" si="16"/>
        <v>0</v>
      </c>
      <c r="O36" s="56">
        <f t="shared" si="16"/>
        <v>0</v>
      </c>
      <c r="P36" s="56">
        <f t="shared" si="16"/>
        <v>0</v>
      </c>
      <c r="Q36" s="56">
        <f t="shared" si="16"/>
        <v>0</v>
      </c>
      <c r="R36" s="56">
        <f t="shared" si="16"/>
        <v>0</v>
      </c>
      <c r="S36" s="56">
        <f t="shared" si="16"/>
        <v>0</v>
      </c>
    </row>
    <row r="37" spans="1:19" customFormat="1" hidden="1" x14ac:dyDescent="0.4">
      <c r="A37" s="111" t="str">
        <f t="shared" ref="A37:D37" si="17">A19</f>
        <v>Residential NPSO</v>
      </c>
      <c r="B37" s="83">
        <f t="shared" si="17"/>
        <v>9.5196763054943734</v>
      </c>
      <c r="C37" s="112">
        <f t="shared" si="17"/>
        <v>4119.9672871925923</v>
      </c>
      <c r="D37" s="110" t="str">
        <f t="shared" si="17"/>
        <v>N/A</v>
      </c>
      <c r="E37" s="112">
        <f t="shared" ref="E37:E40" si="18">T19</f>
        <v>139.71933120968276</v>
      </c>
      <c r="F37" s="112">
        <f t="shared" ref="F37:S40" si="19">U19</f>
        <v>77.655646114597559</v>
      </c>
      <c r="G37" s="112">
        <f t="shared" si="19"/>
        <v>49.774808060587425</v>
      </c>
      <c r="H37" s="112">
        <f t="shared" si="19"/>
        <v>49.671239664587397</v>
      </c>
      <c r="I37" s="112">
        <f t="shared" si="19"/>
        <v>12.877377635147138</v>
      </c>
      <c r="J37" s="112">
        <f t="shared" si="19"/>
        <v>11.519308463256662</v>
      </c>
      <c r="K37" s="112">
        <f t="shared" si="19"/>
        <v>5.7342870000001087E-3</v>
      </c>
      <c r="L37" s="112">
        <f t="shared" si="19"/>
        <v>5.7342870000001087E-3</v>
      </c>
      <c r="M37" s="112">
        <f t="shared" si="19"/>
        <v>0</v>
      </c>
      <c r="N37" s="112">
        <f t="shared" si="19"/>
        <v>0</v>
      </c>
      <c r="O37" s="112">
        <f t="shared" si="19"/>
        <v>0</v>
      </c>
      <c r="P37" s="112">
        <f t="shared" si="19"/>
        <v>0</v>
      </c>
      <c r="Q37" s="112">
        <f t="shared" si="19"/>
        <v>0</v>
      </c>
      <c r="R37" s="112">
        <f t="shared" si="19"/>
        <v>0</v>
      </c>
      <c r="S37" s="112">
        <f t="shared" si="19"/>
        <v>0</v>
      </c>
    </row>
    <row r="38" spans="1:19" customFormat="1" hidden="1" x14ac:dyDescent="0.4">
      <c r="A38" s="214" t="str">
        <f t="shared" ref="A38:D38" si="20">A20</f>
        <v>2019 Portfolio CPAS</v>
      </c>
      <c r="B38" s="215"/>
      <c r="C38" s="216">
        <f t="shared" si="20"/>
        <v>167006.70136207677</v>
      </c>
      <c r="D38" s="217">
        <f t="shared" si="20"/>
        <v>0.77029200316338053</v>
      </c>
      <c r="E38" s="219">
        <f t="shared" si="18"/>
        <v>15554.833163218198</v>
      </c>
      <c r="F38" s="219">
        <f t="shared" si="19"/>
        <v>12777.038341549616</v>
      </c>
      <c r="G38" s="219">
        <f t="shared" si="19"/>
        <v>11102.490484127251</v>
      </c>
      <c r="H38" s="219">
        <f t="shared" si="19"/>
        <v>11099.045999731252</v>
      </c>
      <c r="I38" s="219">
        <f t="shared" si="19"/>
        <v>9482.3447717871713</v>
      </c>
      <c r="J38" s="219">
        <f t="shared" si="19"/>
        <v>9270.7137212785747</v>
      </c>
      <c r="K38" s="219">
        <f t="shared" si="19"/>
        <v>34.009551691891978</v>
      </c>
      <c r="L38" s="219">
        <f t="shared" si="19"/>
        <v>34.009551691891978</v>
      </c>
      <c r="M38" s="219">
        <f t="shared" si="19"/>
        <v>33.818840404891972</v>
      </c>
      <c r="N38" s="219">
        <f t="shared" si="19"/>
        <v>33.818840404891972</v>
      </c>
      <c r="O38" s="219">
        <f t="shared" si="19"/>
        <v>33.818840404891972</v>
      </c>
      <c r="P38" s="219">
        <f t="shared" si="19"/>
        <v>0</v>
      </c>
      <c r="Q38" s="219">
        <f t="shared" si="19"/>
        <v>0</v>
      </c>
      <c r="R38" s="219">
        <f t="shared" si="19"/>
        <v>0</v>
      </c>
      <c r="S38" s="219">
        <f t="shared" si="19"/>
        <v>0</v>
      </c>
    </row>
    <row r="39" spans="1:19" customFormat="1" hidden="1" x14ac:dyDescent="0.4">
      <c r="A39" s="214" t="str">
        <f t="shared" ref="A39" si="21">A21</f>
        <v>Expiring 2019 Portfolio CPAS</v>
      </c>
      <c r="B39" s="220"/>
      <c r="C39" s="221"/>
      <c r="D39" s="222"/>
      <c r="E39" s="219">
        <f t="shared" si="18"/>
        <v>12.766510088000359</v>
      </c>
      <c r="F39" s="219">
        <f t="shared" si="19"/>
        <v>2777.7948216685818</v>
      </c>
      <c r="G39" s="219">
        <f t="shared" si="19"/>
        <v>1674.5478574223653</v>
      </c>
      <c r="H39" s="219">
        <f t="shared" si="19"/>
        <v>3.4444843959990976</v>
      </c>
      <c r="I39" s="219">
        <f t="shared" si="19"/>
        <v>1616.7012279440805</v>
      </c>
      <c r="J39" s="219">
        <f t="shared" si="19"/>
        <v>211.63105050859667</v>
      </c>
      <c r="K39" s="219">
        <f t="shared" si="19"/>
        <v>9236.7041695866828</v>
      </c>
      <c r="L39" s="219">
        <f t="shared" si="19"/>
        <v>0</v>
      </c>
      <c r="M39" s="219">
        <f t="shared" si="19"/>
        <v>0.19071128700000628</v>
      </c>
      <c r="N39" s="219">
        <f t="shared" si="19"/>
        <v>0</v>
      </c>
      <c r="O39" s="219">
        <f t="shared" si="19"/>
        <v>0</v>
      </c>
      <c r="P39" s="219">
        <f t="shared" si="19"/>
        <v>33.818840404891972</v>
      </c>
      <c r="Q39" s="219">
        <f t="shared" si="19"/>
        <v>0</v>
      </c>
      <c r="R39" s="219">
        <f t="shared" si="19"/>
        <v>0</v>
      </c>
      <c r="S39" s="219">
        <f t="shared" si="19"/>
        <v>0</v>
      </c>
    </row>
    <row r="40" spans="1:19" customFormat="1" hidden="1" x14ac:dyDescent="0.4">
      <c r="A40" s="214" t="str">
        <f t="shared" ref="A40" si="22">A22</f>
        <v>Expired 2019 Portfolio CPAS</v>
      </c>
      <c r="B40" s="220"/>
      <c r="C40" s="221"/>
      <c r="D40" s="222"/>
      <c r="E40" s="223">
        <f t="shared" si="18"/>
        <v>113089.09337068439</v>
      </c>
      <c r="F40" s="223">
        <f t="shared" si="19"/>
        <v>115866.88819235297</v>
      </c>
      <c r="G40" s="223">
        <f t="shared" si="19"/>
        <v>117541.43604977534</v>
      </c>
      <c r="H40" s="223">
        <f t="shared" si="19"/>
        <v>117544.88053417133</v>
      </c>
      <c r="I40" s="223">
        <f t="shared" si="19"/>
        <v>119161.58176211541</v>
      </c>
      <c r="J40" s="223">
        <f t="shared" si="19"/>
        <v>119373.21281262401</v>
      </c>
      <c r="K40" s="223">
        <f t="shared" si="19"/>
        <v>128609.91698221069</v>
      </c>
      <c r="L40" s="223">
        <f t="shared" si="19"/>
        <v>128609.91698221069</v>
      </c>
      <c r="M40" s="223">
        <f t="shared" si="19"/>
        <v>128610.1076934977</v>
      </c>
      <c r="N40" s="223">
        <f t="shared" si="19"/>
        <v>128610.1076934977</v>
      </c>
      <c r="O40" s="223">
        <f t="shared" si="19"/>
        <v>128610.1076934977</v>
      </c>
      <c r="P40" s="223">
        <f t="shared" si="19"/>
        <v>128643.92653390259</v>
      </c>
      <c r="Q40" s="223">
        <f t="shared" si="19"/>
        <v>128643.92653390259</v>
      </c>
      <c r="R40" s="223">
        <f t="shared" si="19"/>
        <v>128643.92653390259</v>
      </c>
      <c r="S40" s="223">
        <f t="shared" si="19"/>
        <v>128643.92653390259</v>
      </c>
    </row>
    <row r="41" spans="1:19" customFormat="1" hidden="1" x14ac:dyDescent="0.4">
      <c r="A41" s="224" t="str">
        <f t="shared" ref="A41:B41" si="23">A23</f>
        <v>WAML</v>
      </c>
      <c r="B41" s="225">
        <f t="shared" si="23"/>
        <v>10.580781202042511</v>
      </c>
      <c r="C41" s="213"/>
      <c r="D41" s="213"/>
      <c r="E41" s="213"/>
      <c r="F41" s="213"/>
      <c r="G41" s="213"/>
      <c r="H41" s="213"/>
      <c r="I41" s="213"/>
      <c r="J41" s="213"/>
      <c r="K41" s="213"/>
      <c r="L41" s="213"/>
      <c r="M41" s="213"/>
      <c r="N41" s="213"/>
      <c r="O41" s="213"/>
      <c r="P41" s="213"/>
      <c r="Q41" s="213"/>
      <c r="R41" s="213"/>
      <c r="S41" s="213"/>
    </row>
    <row r="42" spans="1:19" customFormat="1" collapsed="1" x14ac:dyDescent="0.4">
      <c r="D42" s="63"/>
      <c r="E42" s="67"/>
    </row>
  </sheetData>
  <mergeCells count="9">
    <mergeCell ref="AJ3:AJ4"/>
    <mergeCell ref="D3:D4"/>
    <mergeCell ref="A25:A26"/>
    <mergeCell ref="B25:B26"/>
    <mergeCell ref="C25:C26"/>
    <mergeCell ref="D25:D26"/>
    <mergeCell ref="A3:A4"/>
    <mergeCell ref="B3:B4"/>
    <mergeCell ref="C3:C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2754-400D-45EF-AE4C-C2909ED2E27E}">
  <dimension ref="A1:AJ28"/>
  <sheetViews>
    <sheetView workbookViewId="0">
      <selection activeCell="AI1" sqref="E1:AI1048576"/>
    </sheetView>
  </sheetViews>
  <sheetFormatPr defaultRowHeight="15" x14ac:dyDescent="0.4"/>
  <cols>
    <col min="1" max="1" width="13.84375" customWidth="1"/>
    <col min="3" max="3" width="8.3046875" customWidth="1"/>
    <col min="4" max="4" width="6" customWidth="1"/>
    <col min="5" max="25" width="7.4609375" customWidth="1"/>
    <col min="26" max="31" width="7.4609375" style="67" customWidth="1"/>
    <col min="32" max="35" width="7.4609375" customWidth="1"/>
    <col min="36" max="36" width="9.84375" customWidth="1"/>
  </cols>
  <sheetData>
    <row r="1" spans="1:36" x14ac:dyDescent="0.4">
      <c r="A1" s="9" t="s">
        <v>94</v>
      </c>
    </row>
    <row r="3" spans="1:36" s="147" customFormat="1" ht="21.75" customHeight="1" x14ac:dyDescent="0.4">
      <c r="A3" s="439" t="s">
        <v>46</v>
      </c>
      <c r="B3" s="441" t="s">
        <v>45</v>
      </c>
      <c r="C3" s="441" t="s">
        <v>38</v>
      </c>
      <c r="D3" s="441" t="s">
        <v>88</v>
      </c>
      <c r="E3" s="43" t="s">
        <v>44</v>
      </c>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444" t="s">
        <v>1</v>
      </c>
    </row>
    <row r="4" spans="1:36" s="147" customFormat="1" ht="21.75" customHeight="1" x14ac:dyDescent="0.4">
      <c r="A4" s="440"/>
      <c r="B4" s="442"/>
      <c r="C4" s="442"/>
      <c r="D4" s="446"/>
      <c r="E4" s="307">
        <v>2018</v>
      </c>
      <c r="F4" s="306">
        <v>2019</v>
      </c>
      <c r="G4" s="306">
        <v>2020</v>
      </c>
      <c r="H4" s="306">
        <v>2021</v>
      </c>
      <c r="I4" s="306">
        <v>2022</v>
      </c>
      <c r="J4" s="306">
        <v>2023</v>
      </c>
      <c r="K4" s="306">
        <v>2024</v>
      </c>
      <c r="L4" s="306">
        <v>2025</v>
      </c>
      <c r="M4" s="306">
        <v>2026</v>
      </c>
      <c r="N4" s="306">
        <v>2027</v>
      </c>
      <c r="O4" s="306">
        <v>2028</v>
      </c>
      <c r="P4" s="306">
        <v>2029</v>
      </c>
      <c r="Q4" s="306">
        <v>2030</v>
      </c>
      <c r="R4" s="306">
        <v>2031</v>
      </c>
      <c r="S4" s="306">
        <v>2032</v>
      </c>
      <c r="T4" s="306">
        <v>2033</v>
      </c>
      <c r="U4" s="306">
        <v>2034</v>
      </c>
      <c r="V4" s="306">
        <v>2035</v>
      </c>
      <c r="W4" s="306">
        <v>2036</v>
      </c>
      <c r="X4" s="306">
        <v>2037</v>
      </c>
      <c r="Y4" s="306">
        <v>2038</v>
      </c>
      <c r="Z4" s="306">
        <v>2039</v>
      </c>
      <c r="AA4" s="306">
        <v>2040</v>
      </c>
      <c r="AB4" s="306">
        <v>2041</v>
      </c>
      <c r="AC4" s="306">
        <v>2042</v>
      </c>
      <c r="AD4" s="306">
        <v>2043</v>
      </c>
      <c r="AE4" s="306">
        <v>2044</v>
      </c>
      <c r="AF4" s="306">
        <v>2045</v>
      </c>
      <c r="AG4" s="306">
        <v>2046</v>
      </c>
      <c r="AH4" s="306">
        <v>2047</v>
      </c>
      <c r="AI4" s="308">
        <v>2048</v>
      </c>
      <c r="AJ4" s="445"/>
    </row>
    <row r="5" spans="1:36" x14ac:dyDescent="0.4">
      <c r="A5" s="2" t="s">
        <v>49</v>
      </c>
      <c r="B5" s="60">
        <f>Standard!B36</f>
        <v>13.299001275464741</v>
      </c>
      <c r="C5" s="11">
        <f>Standard!C16</f>
        <v>199497.1905713568</v>
      </c>
      <c r="D5" s="119">
        <f>Standard!D16</f>
        <v>0.86603162277018098</v>
      </c>
      <c r="E5" s="79"/>
      <c r="F5" s="37">
        <f>Standard!F16</f>
        <v>172770.87568860417</v>
      </c>
      <c r="G5" s="37">
        <f>Standard!G16</f>
        <v>172740.86584503888</v>
      </c>
      <c r="H5" s="37">
        <f>Standard!H16</f>
        <v>171413.03081981532</v>
      </c>
      <c r="I5" s="37">
        <f>Standard!I16</f>
        <v>168629.54333504426</v>
      </c>
      <c r="J5" s="37">
        <f>Standard!J16</f>
        <v>165691.23079405059</v>
      </c>
      <c r="K5" s="37">
        <f>Standard!K16</f>
        <v>162381.62710373165</v>
      </c>
      <c r="L5" s="37">
        <f>Standard!L16</f>
        <v>160569.0378979363</v>
      </c>
      <c r="M5" s="37">
        <f>Standard!M16</f>
        <v>159153.96493110101</v>
      </c>
      <c r="N5" s="37">
        <f>Standard!N16</f>
        <v>156651.51699701569</v>
      </c>
      <c r="O5" s="37">
        <f>Standard!O16</f>
        <v>154781.73243882251</v>
      </c>
      <c r="P5" s="37">
        <f>Standard!P16</f>
        <v>151446.07341592843</v>
      </c>
      <c r="Q5" s="37">
        <f>Standard!Q16</f>
        <v>122622.98562210942</v>
      </c>
      <c r="R5" s="37">
        <f>Standard!R16</f>
        <v>85659.203024533999</v>
      </c>
      <c r="S5" s="37">
        <f>Standard!S16</f>
        <v>80712.709637765322</v>
      </c>
      <c r="T5" s="37">
        <f>Standard!T16</f>
        <v>69991.45495752315</v>
      </c>
      <c r="U5" s="37">
        <f>Standard!U16</f>
        <v>802.02591939369279</v>
      </c>
      <c r="V5" s="37">
        <f>Standard!V16</f>
        <v>433.12237447034073</v>
      </c>
      <c r="W5" s="37">
        <f>Standard!W16</f>
        <v>385.38023347034061</v>
      </c>
      <c r="X5" s="37">
        <f>Standard!X16</f>
        <v>384.80253141374925</v>
      </c>
      <c r="Y5" s="37">
        <f>Standard!Y16</f>
        <v>384.80253141374925</v>
      </c>
      <c r="Z5" s="37">
        <f>Standard!Z16</f>
        <v>382.2396393795438</v>
      </c>
      <c r="AA5" s="37">
        <f>Standard!AA16</f>
        <v>382.2396393795438</v>
      </c>
      <c r="AB5" s="37">
        <f>Standard!AB16</f>
        <v>382.2396393795438</v>
      </c>
      <c r="AC5" s="37">
        <f>Standard!AC16</f>
        <v>0</v>
      </c>
      <c r="AD5" s="37">
        <f>Standard!AD16</f>
        <v>0</v>
      </c>
      <c r="AE5" s="37">
        <f>Standard!AE16</f>
        <v>0</v>
      </c>
      <c r="AF5" s="37">
        <f>Standard!AF16</f>
        <v>0</v>
      </c>
      <c r="AG5" s="37">
        <f>Standard!AG16</f>
        <v>0</v>
      </c>
      <c r="AH5" s="37">
        <f>Standard!AH16</f>
        <v>0</v>
      </c>
      <c r="AI5" s="37">
        <f>Standard!AI16</f>
        <v>0</v>
      </c>
      <c r="AJ5" s="274">
        <f t="shared" ref="AJ5:AJ10" si="0">SUM(E5:AI5)</f>
        <v>2158752.7050173213</v>
      </c>
    </row>
    <row r="6" spans="1:36" x14ac:dyDescent="0.4">
      <c r="A6" s="114" t="s">
        <v>48</v>
      </c>
      <c r="B6" s="60">
        <f>Custom!B11</f>
        <v>14.787488640495773</v>
      </c>
      <c r="C6" s="11">
        <f>Custom!C8</f>
        <v>27582.599045174327</v>
      </c>
      <c r="D6" s="119">
        <f>F6/C6</f>
        <v>0.82200000000000017</v>
      </c>
      <c r="E6" s="79"/>
      <c r="F6" s="37">
        <f>'Custom (Project-Level)'!I161</f>
        <v>22672.896415133302</v>
      </c>
      <c r="G6" s="37">
        <f>'Custom (Project-Level)'!J161</f>
        <v>22672.896415133302</v>
      </c>
      <c r="H6" s="37">
        <f>'Custom (Project-Level)'!K161</f>
        <v>22617.607579316664</v>
      </c>
      <c r="I6" s="37">
        <f>'Custom (Project-Level)'!L161</f>
        <v>22516.505828601621</v>
      </c>
      <c r="J6" s="37">
        <f>'Custom (Project-Level)'!M161</f>
        <v>22485.950319249619</v>
      </c>
      <c r="K6" s="37">
        <f>'Custom (Project-Level)'!N161</f>
        <v>22485.950319249619</v>
      </c>
      <c r="L6" s="37">
        <f>'Custom (Project-Level)'!O161</f>
        <v>22200.969886737221</v>
      </c>
      <c r="M6" s="37">
        <f>'Custom (Project-Level)'!P161</f>
        <v>22136.199743922873</v>
      </c>
      <c r="N6" s="37">
        <f>'Custom (Project-Level)'!Q161</f>
        <v>22009.952898678272</v>
      </c>
      <c r="O6" s="37">
        <f>'Custom (Project-Level)'!R161</f>
        <v>21831.862673359607</v>
      </c>
      <c r="P6" s="37">
        <f>'Custom (Project-Level)'!S161</f>
        <v>21646.202336221137</v>
      </c>
      <c r="Q6" s="37">
        <f>'Custom (Project-Level)'!T161</f>
        <v>19644.247593574026</v>
      </c>
      <c r="R6" s="37">
        <f>'Custom (Project-Level)'!U161</f>
        <v>17870.10654370609</v>
      </c>
      <c r="S6" s="37">
        <f>'Custom (Project-Level)'!V161</f>
        <v>14386.788388225075</v>
      </c>
      <c r="T6" s="37">
        <f>'Custom (Project-Level)'!W161</f>
        <v>12199.460048142619</v>
      </c>
      <c r="U6" s="37">
        <f>'Custom (Project-Level)'!X161</f>
        <v>8078.3941997277452</v>
      </c>
      <c r="V6" s="37">
        <f>'Custom (Project-Level)'!Y161</f>
        <v>4763.6129730086423</v>
      </c>
      <c r="W6" s="37">
        <f>'Custom (Project-Level)'!Z161</f>
        <v>3303.6753151453913</v>
      </c>
      <c r="X6" s="37">
        <f>'Custom (Project-Level)'!AA161</f>
        <v>1714.075425282887</v>
      </c>
      <c r="Y6" s="37">
        <f>'Custom (Project-Level)'!AB161</f>
        <v>1714.075425282887</v>
      </c>
      <c r="Z6" s="37">
        <f>'Custom (Project-Level)'!AC161</f>
        <v>1711.7161719766505</v>
      </c>
      <c r="AA6" s="37">
        <f>'Custom (Project-Level)'!AD161</f>
        <v>1676.1145987583263</v>
      </c>
      <c r="AB6" s="37">
        <f>'Custom (Project-Level)'!AE161</f>
        <v>1249.466103734663</v>
      </c>
      <c r="AC6" s="37">
        <f>'Custom (Project-Level)'!AF161</f>
        <v>885.32107198786798</v>
      </c>
      <c r="AD6" s="37">
        <f>'Custom (Project-Level)'!AG161</f>
        <v>699.43879145355731</v>
      </c>
      <c r="AE6" s="37">
        <f>'Custom (Project-Level)'!AH161</f>
        <v>52.6656660916154</v>
      </c>
      <c r="AF6" s="37">
        <f>'Custom (Project-Level)'!AI161</f>
        <v>49.045454219740066</v>
      </c>
      <c r="AG6" s="37">
        <v>0</v>
      </c>
      <c r="AH6" s="37">
        <v>0</v>
      </c>
      <c r="AI6" s="37">
        <v>0</v>
      </c>
      <c r="AJ6" s="11">
        <f t="shared" si="0"/>
        <v>335275.19818592106</v>
      </c>
    </row>
    <row r="7" spans="1:36" s="147" customFormat="1" x14ac:dyDescent="0.4">
      <c r="A7" s="114" t="s">
        <v>248</v>
      </c>
      <c r="B7" s="60">
        <f>'Custom (Project-Level)'!C178</f>
        <v>14.385980887665491</v>
      </c>
      <c r="C7" s="11">
        <f>'Custom (Project-Level)'!E176</f>
        <v>2858.1589386790588</v>
      </c>
      <c r="D7" s="119">
        <f>F7/C7</f>
        <v>0.93899999999999995</v>
      </c>
      <c r="E7" s="79"/>
      <c r="F7" s="37">
        <f>'Custom (Project-Level)'!I176</f>
        <v>2683.811243419636</v>
      </c>
      <c r="G7" s="37">
        <f>'Custom (Project-Level)'!J176</f>
        <v>2683.811243419636</v>
      </c>
      <c r="H7" s="37">
        <f>'Custom (Project-Level)'!K176</f>
        <v>2683.811243419636</v>
      </c>
      <c r="I7" s="37">
        <f>'Custom (Project-Level)'!L176</f>
        <v>2683.811243419636</v>
      </c>
      <c r="J7" s="37">
        <f>'Custom (Project-Level)'!M176</f>
        <v>2683.811243419636</v>
      </c>
      <c r="K7" s="37">
        <f>'Custom (Project-Level)'!N176</f>
        <v>2683.811243419636</v>
      </c>
      <c r="L7" s="37">
        <f>'Custom (Project-Level)'!O176</f>
        <v>2683.811243419636</v>
      </c>
      <c r="M7" s="37">
        <f>'Custom (Project-Level)'!P176</f>
        <v>2683.811243419636</v>
      </c>
      <c r="N7" s="37">
        <f>'Custom (Project-Level)'!Q176</f>
        <v>2683.811243419636</v>
      </c>
      <c r="O7" s="37">
        <f>'Custom (Project-Level)'!R176</f>
        <v>2683.811243419636</v>
      </c>
      <c r="P7" s="37">
        <f>'Custom (Project-Level)'!S176</f>
        <v>2683.811243419636</v>
      </c>
      <c r="Q7" s="37">
        <f>'Custom (Project-Level)'!T176</f>
        <v>2683.811243419636</v>
      </c>
      <c r="R7" s="37">
        <f>'Custom (Project-Level)'!U176</f>
        <v>2586.2735950781994</v>
      </c>
      <c r="S7" s="37">
        <f>'Custom (Project-Level)'!V176</f>
        <v>2415.75785245012</v>
      </c>
      <c r="T7" s="37">
        <f>'Custom (Project-Level)'!W176</f>
        <v>1401.4908853726829</v>
      </c>
      <c r="U7" s="37">
        <f>'Custom (Project-Level)'!X176</f>
        <v>0</v>
      </c>
      <c r="V7" s="37">
        <f>'Custom (Project-Level)'!Y176</f>
        <v>0</v>
      </c>
      <c r="W7" s="37">
        <f>'Custom (Project-Level)'!Z176</f>
        <v>0</v>
      </c>
      <c r="X7" s="37">
        <f>'Custom (Project-Level)'!AA176</f>
        <v>0</v>
      </c>
      <c r="Y7" s="37">
        <f>'Custom (Project-Level)'!AB176</f>
        <v>0</v>
      </c>
      <c r="Z7" s="37">
        <f>'Custom (Project-Level)'!AC176</f>
        <v>0</v>
      </c>
      <c r="AA7" s="37">
        <f>'Custom (Project-Level)'!AD176</f>
        <v>0</v>
      </c>
      <c r="AB7" s="37">
        <f>'Custom (Project-Level)'!AE176</f>
        <v>0</v>
      </c>
      <c r="AC7" s="37">
        <f>'Custom (Project-Level)'!AF176</f>
        <v>0</v>
      </c>
      <c r="AD7" s="37">
        <f>'Custom (Project-Level)'!AG176</f>
        <v>0</v>
      </c>
      <c r="AE7" s="37">
        <f>'Custom (Project-Level)'!AH176</f>
        <v>0</v>
      </c>
      <c r="AF7" s="37">
        <f>'Custom (Project-Level)'!AI176</f>
        <v>0</v>
      </c>
      <c r="AG7" s="37">
        <f>'Custom (Project-Level)'!AJ176</f>
        <v>0</v>
      </c>
      <c r="AH7" s="37">
        <v>0</v>
      </c>
      <c r="AI7" s="37">
        <v>0</v>
      </c>
      <c r="AJ7" s="11">
        <f t="shared" si="0"/>
        <v>38609.257253936637</v>
      </c>
    </row>
    <row r="8" spans="1:36" x14ac:dyDescent="0.4">
      <c r="A8" s="114" t="s">
        <v>47</v>
      </c>
      <c r="B8" s="60">
        <f>RCx!B12</f>
        <v>5.3258448341554887</v>
      </c>
      <c r="C8" s="11">
        <f>RCx!C9</f>
        <v>4680.0176929756217</v>
      </c>
      <c r="D8" s="119">
        <f>RCx!D9</f>
        <v>0.89000000000000012</v>
      </c>
      <c r="E8" s="79"/>
      <c r="F8" s="37">
        <f>RCx!F9</f>
        <v>4165.2157467483039</v>
      </c>
      <c r="G8" s="37">
        <f>RCx!G9</f>
        <v>4158.6432162851006</v>
      </c>
      <c r="H8" s="37">
        <f>RCx!H9</f>
        <v>3946.1313979748702</v>
      </c>
      <c r="I8" s="37">
        <f>RCx!I9</f>
        <v>3908.7276360082396</v>
      </c>
      <c r="J8" s="37">
        <f>RCx!J9</f>
        <v>3783.5063459460375</v>
      </c>
      <c r="K8" s="37">
        <f>RCx!K9</f>
        <v>888.42737000000011</v>
      </c>
      <c r="L8" s="37">
        <f>RCx!L9</f>
        <v>888.42737000000011</v>
      </c>
      <c r="M8" s="37">
        <f>RCx!M9</f>
        <v>444.21368500000005</v>
      </c>
      <c r="N8" s="37">
        <f>RCx!N9</f>
        <v>0</v>
      </c>
      <c r="O8" s="37">
        <f>RCx!O9</f>
        <v>0</v>
      </c>
      <c r="P8" s="37">
        <f>RCx!P9</f>
        <v>0</v>
      </c>
      <c r="Q8" s="37">
        <f>RCx!Q9</f>
        <v>0</v>
      </c>
      <c r="R8" s="37">
        <f>RCx!R9</f>
        <v>0</v>
      </c>
      <c r="S8" s="37">
        <f>RCx!S9</f>
        <v>0</v>
      </c>
      <c r="T8" s="37">
        <f>RCx!T9</f>
        <v>0</v>
      </c>
      <c r="U8" s="37">
        <f>RCx!U9</f>
        <v>0</v>
      </c>
      <c r="V8" s="37">
        <f>RCx!V9</f>
        <v>0</v>
      </c>
      <c r="W8" s="37">
        <f>RCx!W9</f>
        <v>0</v>
      </c>
      <c r="X8" s="37">
        <f>RCx!X9</f>
        <v>0</v>
      </c>
      <c r="Y8" s="37">
        <f>RCx!Y9</f>
        <v>0</v>
      </c>
      <c r="Z8" s="37">
        <f>RCx!Z9</f>
        <v>0</v>
      </c>
      <c r="AA8" s="37">
        <f>RCx!AA9</f>
        <v>0</v>
      </c>
      <c r="AB8" s="37">
        <f>RCx!AB9</f>
        <v>0</v>
      </c>
      <c r="AC8" s="37">
        <f>RCx!AC9</f>
        <v>0</v>
      </c>
      <c r="AD8" s="37">
        <f>RCx!AD9</f>
        <v>0</v>
      </c>
      <c r="AE8" s="37">
        <f>RCx!AE9</f>
        <v>0</v>
      </c>
      <c r="AF8" s="37">
        <f>RCx!AF9</f>
        <v>0</v>
      </c>
      <c r="AG8" s="37">
        <f>RCx!AG9</f>
        <v>0</v>
      </c>
      <c r="AH8" s="37">
        <v>0</v>
      </c>
      <c r="AI8" s="37">
        <v>0</v>
      </c>
      <c r="AJ8" s="11">
        <f t="shared" si="0"/>
        <v>22183.292767962554</v>
      </c>
    </row>
    <row r="9" spans="1:36" s="67" customFormat="1" x14ac:dyDescent="0.4">
      <c r="A9" s="2" t="s">
        <v>43</v>
      </c>
      <c r="B9" s="60">
        <f>SL!$B$13</f>
        <v>12</v>
      </c>
      <c r="C9" s="11">
        <f>SL!$C$10</f>
        <v>4013.8687361500001</v>
      </c>
      <c r="D9" s="119">
        <f>SL!$D$10</f>
        <v>1</v>
      </c>
      <c r="E9" s="79"/>
      <c r="F9" s="37">
        <f>SL!F$10</f>
        <v>4013.8687361500001</v>
      </c>
      <c r="G9" s="37">
        <f>SL!G$10</f>
        <v>4013.8687361500001</v>
      </c>
      <c r="H9" s="37">
        <f>SL!H$10</f>
        <v>4013.8687361500001</v>
      </c>
      <c r="I9" s="37">
        <f>SL!I$10</f>
        <v>4013.8687361500001</v>
      </c>
      <c r="J9" s="37">
        <f>SL!J$10</f>
        <v>3323.9085041500002</v>
      </c>
      <c r="K9" s="37">
        <f>SL!K$10</f>
        <v>3323.9085041500002</v>
      </c>
      <c r="L9" s="37">
        <f>SL!L$10</f>
        <v>3323.9085041500002</v>
      </c>
      <c r="M9" s="37">
        <f>SL!M$10</f>
        <v>3323.9085041500002</v>
      </c>
      <c r="N9" s="37">
        <f>SL!N$10</f>
        <v>3323.9085041500002</v>
      </c>
      <c r="O9" s="37">
        <f>SL!O$10</f>
        <v>3323.9085041500002</v>
      </c>
      <c r="P9" s="37">
        <f>SL!P$10</f>
        <v>3323.9085041500002</v>
      </c>
      <c r="Q9" s="37">
        <f>SL!Q$10</f>
        <v>3323.9085041500002</v>
      </c>
      <c r="R9" s="37">
        <f>SL!R$10</f>
        <v>0</v>
      </c>
      <c r="S9" s="37">
        <f>SL!S$10</f>
        <v>0</v>
      </c>
      <c r="T9" s="37">
        <f>SL!T$10</f>
        <v>0</v>
      </c>
      <c r="U9" s="37">
        <f>SL!U$10</f>
        <v>0</v>
      </c>
      <c r="V9" s="37">
        <f>SL!V$10</f>
        <v>0</v>
      </c>
      <c r="W9" s="37">
        <f>SL!W$10</f>
        <v>0</v>
      </c>
      <c r="X9" s="37">
        <f>SL!X$10</f>
        <v>0</v>
      </c>
      <c r="Y9" s="37">
        <f>SL!Y$10</f>
        <v>0</v>
      </c>
      <c r="Z9" s="37">
        <f>SL!Z$10</f>
        <v>0</v>
      </c>
      <c r="AA9" s="37">
        <f>SL!AA$10</f>
        <v>0</v>
      </c>
      <c r="AB9" s="37">
        <f>SL!AB$10</f>
        <v>0</v>
      </c>
      <c r="AC9" s="37">
        <f>SL!AC$10</f>
        <v>0</v>
      </c>
      <c r="AD9" s="37">
        <f>SL!AD$10</f>
        <v>0</v>
      </c>
      <c r="AE9" s="37">
        <f>SL!AE$10</f>
        <v>0</v>
      </c>
      <c r="AF9" s="37">
        <f>SL!AF$10</f>
        <v>0</v>
      </c>
      <c r="AG9" s="37">
        <f>SL!AG$10</f>
        <v>0</v>
      </c>
      <c r="AH9" s="37">
        <f>SL!AH$10</f>
        <v>0</v>
      </c>
      <c r="AI9" s="37">
        <f>SL!AI$10</f>
        <v>0</v>
      </c>
      <c r="AJ9" s="11">
        <f t="shared" si="0"/>
        <v>42646.742977800001</v>
      </c>
    </row>
    <row r="10" spans="1:36" x14ac:dyDescent="0.4">
      <c r="A10" s="2" t="s">
        <v>222</v>
      </c>
      <c r="B10" s="60">
        <f>BOC!B16</f>
        <v>14.871228606655272</v>
      </c>
      <c r="C10" s="11">
        <f>BOC!C13</f>
        <v>322.10431246105804</v>
      </c>
      <c r="D10" s="119" t="s">
        <v>247</v>
      </c>
      <c r="E10" s="79"/>
      <c r="F10" s="37">
        <f>BOC!F13</f>
        <v>322.10431246105804</v>
      </c>
      <c r="G10" s="37">
        <f>BOC!G13</f>
        <v>322.10431246105804</v>
      </c>
      <c r="H10" s="37">
        <f>BOC!H13</f>
        <v>322.10431246105804</v>
      </c>
      <c r="I10" s="37">
        <f>BOC!I13</f>
        <v>317.7624831716326</v>
      </c>
      <c r="J10" s="37">
        <f>BOC!J13</f>
        <v>317.7624831716326</v>
      </c>
      <c r="K10" s="37">
        <f>BOC!K13</f>
        <v>314.69225037163261</v>
      </c>
      <c r="L10" s="37">
        <f>BOC!L13</f>
        <v>314.69225037163261</v>
      </c>
      <c r="M10" s="37">
        <f>BOC!M13</f>
        <v>314.69225037163261</v>
      </c>
      <c r="N10" s="37">
        <f>BOC!N13</f>
        <v>304.31992489935487</v>
      </c>
      <c r="O10" s="37">
        <f>BOC!O13</f>
        <v>304.31992489935487</v>
      </c>
      <c r="P10" s="37">
        <f>BOC!P13</f>
        <v>304.01713177935483</v>
      </c>
      <c r="Q10" s="37">
        <f>BOC!Q13</f>
        <v>302.56767097935483</v>
      </c>
      <c r="R10" s="37">
        <f>BOC!R13</f>
        <v>302.56767097935483</v>
      </c>
      <c r="S10" s="37">
        <f>BOC!S13</f>
        <v>302.56767097935483</v>
      </c>
      <c r="T10" s="37">
        <f>BOC!T13</f>
        <v>280.91921147935477</v>
      </c>
      <c r="U10" s="37">
        <f>BOC!U13</f>
        <v>1.2281166000000001</v>
      </c>
      <c r="V10" s="37">
        <f>BOC!V13</f>
        <v>0</v>
      </c>
      <c r="W10" s="37">
        <f>BOC!W13</f>
        <v>0</v>
      </c>
      <c r="X10" s="37">
        <f>BOC!X13</f>
        <v>0</v>
      </c>
      <c r="Y10" s="37">
        <f>BOC!Y13</f>
        <v>0</v>
      </c>
      <c r="Z10" s="37">
        <f>BOC!Z13</f>
        <v>0</v>
      </c>
      <c r="AA10" s="37">
        <f>BOC!AA13</f>
        <v>0</v>
      </c>
      <c r="AB10" s="37">
        <f>BOC!AB13</f>
        <v>0</v>
      </c>
      <c r="AC10" s="37">
        <f>BOC!AC13</f>
        <v>0</v>
      </c>
      <c r="AD10" s="37">
        <f>BOC!AD13</f>
        <v>0</v>
      </c>
      <c r="AE10" s="37">
        <f>BOC!AE13</f>
        <v>0</v>
      </c>
      <c r="AF10" s="37">
        <f>BOC!AF13</f>
        <v>0</v>
      </c>
      <c r="AG10" s="37">
        <f>BOC!AG13</f>
        <v>0</v>
      </c>
      <c r="AH10" s="37">
        <f>BOC!AH13</f>
        <v>0</v>
      </c>
      <c r="AI10" s="37">
        <f>BOC!AI13</f>
        <v>0</v>
      </c>
      <c r="AJ10" s="11">
        <f t="shared" si="0"/>
        <v>4648.4219774368221</v>
      </c>
    </row>
    <row r="11" spans="1:36" x14ac:dyDescent="0.4">
      <c r="A11" s="214" t="s">
        <v>169</v>
      </c>
      <c r="B11" s="215"/>
      <c r="C11" s="216">
        <f>SUM(C5:C10)</f>
        <v>238953.93929679683</v>
      </c>
      <c r="D11" s="217">
        <f>F11/C11</f>
        <v>0.86472218349106023</v>
      </c>
      <c r="E11" s="218"/>
      <c r="F11" s="219">
        <f t="shared" ref="F11:AJ11" si="1">SUM(F5:F10)</f>
        <v>206628.77214251642</v>
      </c>
      <c r="G11" s="219">
        <f t="shared" si="1"/>
        <v>206592.18976848794</v>
      </c>
      <c r="H11" s="219">
        <f t="shared" si="1"/>
        <v>204996.55408913753</v>
      </c>
      <c r="I11" s="219">
        <f t="shared" si="1"/>
        <v>202070.21926239537</v>
      </c>
      <c r="J11" s="219">
        <f t="shared" si="1"/>
        <v>198286.1696899875</v>
      </c>
      <c r="K11" s="219">
        <f t="shared" si="1"/>
        <v>192078.41679092249</v>
      </c>
      <c r="L11" s="219">
        <f t="shared" si="1"/>
        <v>189980.84715261476</v>
      </c>
      <c r="M11" s="219">
        <f t="shared" si="1"/>
        <v>188056.7903579651</v>
      </c>
      <c r="N11" s="219">
        <f t="shared" si="1"/>
        <v>184973.50956816293</v>
      </c>
      <c r="O11" s="219">
        <f t="shared" si="1"/>
        <v>182925.63478465108</v>
      </c>
      <c r="P11" s="219">
        <f t="shared" si="1"/>
        <v>179404.01263149854</v>
      </c>
      <c r="Q11" s="219">
        <f t="shared" si="1"/>
        <v>148577.52063423244</v>
      </c>
      <c r="R11" s="219">
        <f t="shared" si="1"/>
        <v>106418.15083429763</v>
      </c>
      <c r="S11" s="219">
        <f t="shared" si="1"/>
        <v>97817.82354941986</v>
      </c>
      <c r="T11" s="219">
        <f t="shared" si="1"/>
        <v>83873.325102517803</v>
      </c>
      <c r="U11" s="219">
        <f t="shared" si="1"/>
        <v>8881.6482357214372</v>
      </c>
      <c r="V11" s="219">
        <f t="shared" si="1"/>
        <v>5196.7353474789834</v>
      </c>
      <c r="W11" s="219">
        <f t="shared" si="1"/>
        <v>3689.0555486157318</v>
      </c>
      <c r="X11" s="219">
        <f t="shared" si="1"/>
        <v>2098.8779566966364</v>
      </c>
      <c r="Y11" s="219">
        <f t="shared" si="1"/>
        <v>2098.8779566966364</v>
      </c>
      <c r="Z11" s="219">
        <f t="shared" si="1"/>
        <v>2093.9558113561943</v>
      </c>
      <c r="AA11" s="219">
        <f t="shared" si="1"/>
        <v>2058.3542381378702</v>
      </c>
      <c r="AB11" s="219">
        <f t="shared" si="1"/>
        <v>1631.7057431142068</v>
      </c>
      <c r="AC11" s="219">
        <f t="shared" si="1"/>
        <v>885.32107198786798</v>
      </c>
      <c r="AD11" s="219">
        <f t="shared" si="1"/>
        <v>699.43879145355731</v>
      </c>
      <c r="AE11" s="219">
        <f t="shared" si="1"/>
        <v>52.6656660916154</v>
      </c>
      <c r="AF11" s="219">
        <f t="shared" si="1"/>
        <v>49.045454219740066</v>
      </c>
      <c r="AG11" s="219">
        <f t="shared" si="1"/>
        <v>0</v>
      </c>
      <c r="AH11" s="219">
        <f t="shared" si="1"/>
        <v>0</v>
      </c>
      <c r="AI11" s="219">
        <f t="shared" si="1"/>
        <v>0</v>
      </c>
      <c r="AJ11" s="216">
        <f t="shared" si="1"/>
        <v>2602115.6181803779</v>
      </c>
    </row>
    <row r="12" spans="1:36" x14ac:dyDescent="0.4">
      <c r="A12" s="214" t="s">
        <v>170</v>
      </c>
      <c r="B12" s="220"/>
      <c r="C12" s="221"/>
      <c r="D12" s="222"/>
      <c r="E12" s="218"/>
      <c r="F12" s="219">
        <v>0</v>
      </c>
      <c r="G12" s="219">
        <f>F11-G11</f>
        <v>36.582374028483173</v>
      </c>
      <c r="H12" s="219">
        <f t="shared" ref="H12:AI12" si="2">G11-H11</f>
        <v>1595.6356793504092</v>
      </c>
      <c r="I12" s="219">
        <f t="shared" si="2"/>
        <v>2926.3348267421534</v>
      </c>
      <c r="J12" s="219">
        <f t="shared" si="2"/>
        <v>3784.0495724078792</v>
      </c>
      <c r="K12" s="219">
        <f t="shared" si="2"/>
        <v>6207.7528990650026</v>
      </c>
      <c r="L12" s="219">
        <f t="shared" si="2"/>
        <v>2097.5696383077302</v>
      </c>
      <c r="M12" s="219">
        <f t="shared" si="2"/>
        <v>1924.0567946496594</v>
      </c>
      <c r="N12" s="219">
        <f t="shared" si="2"/>
        <v>3083.2807898021711</v>
      </c>
      <c r="O12" s="219">
        <f t="shared" si="2"/>
        <v>2047.8747835118556</v>
      </c>
      <c r="P12" s="219">
        <f t="shared" si="2"/>
        <v>3521.6221531525371</v>
      </c>
      <c r="Q12" s="219">
        <f t="shared" si="2"/>
        <v>30826.491997266101</v>
      </c>
      <c r="R12" s="219">
        <f t="shared" si="2"/>
        <v>42159.369799934808</v>
      </c>
      <c r="S12" s="219">
        <f t="shared" si="2"/>
        <v>8600.3272848777706</v>
      </c>
      <c r="T12" s="219">
        <f t="shared" si="2"/>
        <v>13944.498446902056</v>
      </c>
      <c r="U12" s="219">
        <f t="shared" si="2"/>
        <v>74991.676866796362</v>
      </c>
      <c r="V12" s="219">
        <f t="shared" si="2"/>
        <v>3684.9128882424538</v>
      </c>
      <c r="W12" s="219">
        <f t="shared" si="2"/>
        <v>1507.6797988632516</v>
      </c>
      <c r="X12" s="219">
        <f t="shared" si="2"/>
        <v>1590.1775919190954</v>
      </c>
      <c r="Y12" s="219">
        <f t="shared" si="2"/>
        <v>0</v>
      </c>
      <c r="Z12" s="219">
        <f t="shared" si="2"/>
        <v>4.9221453404420572</v>
      </c>
      <c r="AA12" s="219">
        <f t="shared" si="2"/>
        <v>35.60157321832412</v>
      </c>
      <c r="AB12" s="219">
        <f t="shared" si="2"/>
        <v>426.64849502366337</v>
      </c>
      <c r="AC12" s="219">
        <f t="shared" si="2"/>
        <v>746.38467112633884</v>
      </c>
      <c r="AD12" s="219">
        <f t="shared" si="2"/>
        <v>185.88228053431067</v>
      </c>
      <c r="AE12" s="219">
        <f t="shared" si="2"/>
        <v>646.77312536194188</v>
      </c>
      <c r="AF12" s="219">
        <f t="shared" si="2"/>
        <v>3.620211871875334</v>
      </c>
      <c r="AG12" s="219">
        <f t="shared" si="2"/>
        <v>49.045454219740066</v>
      </c>
      <c r="AH12" s="219">
        <f t="shared" si="2"/>
        <v>0</v>
      </c>
      <c r="AI12" s="219">
        <f t="shared" si="2"/>
        <v>0</v>
      </c>
      <c r="AJ12" s="316"/>
    </row>
    <row r="13" spans="1:36" x14ac:dyDescent="0.4">
      <c r="A13" s="214" t="s">
        <v>171</v>
      </c>
      <c r="B13" s="220"/>
      <c r="C13" s="221"/>
      <c r="D13" s="222"/>
      <c r="E13" s="218"/>
      <c r="F13" s="223">
        <v>0</v>
      </c>
      <c r="G13" s="223">
        <f>$F$11-G11</f>
        <v>36.582374028483173</v>
      </c>
      <c r="H13" s="223">
        <f t="shared" ref="H13:AI13" si="3">$F$11-H11</f>
        <v>1632.2180533788924</v>
      </c>
      <c r="I13" s="223">
        <f t="shared" si="3"/>
        <v>4558.5528801210457</v>
      </c>
      <c r="J13" s="223">
        <f t="shared" si="3"/>
        <v>8342.6024525289249</v>
      </c>
      <c r="K13" s="223">
        <f t="shared" si="3"/>
        <v>14550.355351593927</v>
      </c>
      <c r="L13" s="223">
        <f t="shared" si="3"/>
        <v>16647.924989901658</v>
      </c>
      <c r="M13" s="223">
        <f t="shared" si="3"/>
        <v>18571.981784551317</v>
      </c>
      <c r="N13" s="223">
        <f t="shared" si="3"/>
        <v>21655.262574353488</v>
      </c>
      <c r="O13" s="223">
        <f t="shared" si="3"/>
        <v>23703.137357865344</v>
      </c>
      <c r="P13" s="223">
        <f t="shared" si="3"/>
        <v>27224.759511017881</v>
      </c>
      <c r="Q13" s="223">
        <f t="shared" si="3"/>
        <v>58051.251508283982</v>
      </c>
      <c r="R13" s="223">
        <f t="shared" si="3"/>
        <v>100210.62130821879</v>
      </c>
      <c r="S13" s="223">
        <f t="shared" si="3"/>
        <v>108810.94859309656</v>
      </c>
      <c r="T13" s="223">
        <f t="shared" si="3"/>
        <v>122755.44703999862</v>
      </c>
      <c r="U13" s="223">
        <f t="shared" si="3"/>
        <v>197747.12390679499</v>
      </c>
      <c r="V13" s="223">
        <f t="shared" si="3"/>
        <v>201432.03679503745</v>
      </c>
      <c r="W13" s="223">
        <f t="shared" si="3"/>
        <v>202939.7165939007</v>
      </c>
      <c r="X13" s="223">
        <f t="shared" si="3"/>
        <v>204529.89418581978</v>
      </c>
      <c r="Y13" s="223">
        <f t="shared" si="3"/>
        <v>204529.89418581978</v>
      </c>
      <c r="Z13" s="223">
        <f t="shared" si="3"/>
        <v>204534.81633116023</v>
      </c>
      <c r="AA13" s="223">
        <f t="shared" si="3"/>
        <v>204570.41790437856</v>
      </c>
      <c r="AB13" s="223">
        <f t="shared" si="3"/>
        <v>204997.06639940222</v>
      </c>
      <c r="AC13" s="223">
        <f t="shared" si="3"/>
        <v>205743.45107052856</v>
      </c>
      <c r="AD13" s="223">
        <f t="shared" si="3"/>
        <v>205929.33335106287</v>
      </c>
      <c r="AE13" s="223">
        <f t="shared" si="3"/>
        <v>206576.10647642481</v>
      </c>
      <c r="AF13" s="223">
        <f t="shared" si="3"/>
        <v>206579.72668829668</v>
      </c>
      <c r="AG13" s="223">
        <f t="shared" si="3"/>
        <v>206628.77214251642</v>
      </c>
      <c r="AH13" s="223">
        <f t="shared" si="3"/>
        <v>206628.77214251642</v>
      </c>
      <c r="AI13" s="223">
        <f t="shared" si="3"/>
        <v>206628.77214251642</v>
      </c>
      <c r="AJ13" s="317"/>
    </row>
    <row r="14" spans="1:36" s="147" customFormat="1" hidden="1" x14ac:dyDescent="0.4">
      <c r="A14" s="224" t="s">
        <v>205</v>
      </c>
      <c r="B14" s="225">
        <f>SUMPRODUCT(B5:B10,C5:C10)/C11</f>
        <v>13.307961153071627</v>
      </c>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row>
    <row r="15" spans="1:36" x14ac:dyDescent="0.4">
      <c r="A15" s="213"/>
      <c r="B15" s="213"/>
      <c r="C15" s="213"/>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13"/>
      <c r="AB15" s="213"/>
      <c r="AC15" s="213"/>
      <c r="AD15" s="213"/>
      <c r="AE15" s="213"/>
      <c r="AF15" s="213"/>
      <c r="AG15" s="213"/>
      <c r="AH15" s="213"/>
      <c r="AI15" s="213"/>
      <c r="AJ15" s="213"/>
    </row>
    <row r="16" spans="1:36" x14ac:dyDescent="0.4">
      <c r="A16" s="439" t="s">
        <v>46</v>
      </c>
      <c r="B16" s="441" t="s">
        <v>45</v>
      </c>
      <c r="C16" s="441" t="s">
        <v>38</v>
      </c>
      <c r="D16" s="441" t="s">
        <v>88</v>
      </c>
      <c r="E16" s="212" t="s">
        <v>44</v>
      </c>
      <c r="F16" s="159"/>
      <c r="G16" s="159"/>
      <c r="H16" s="159"/>
      <c r="I16" s="159"/>
      <c r="J16" s="159"/>
      <c r="K16" s="159"/>
      <c r="L16" s="159"/>
      <c r="M16" s="159"/>
      <c r="N16" s="159"/>
      <c r="O16" s="159"/>
      <c r="P16" s="159"/>
      <c r="Q16" s="159"/>
      <c r="R16" s="159"/>
      <c r="S16" s="159"/>
    </row>
    <row r="17" spans="1:19" x14ac:dyDescent="0.4">
      <c r="A17" s="440"/>
      <c r="B17" s="442"/>
      <c r="C17" s="442"/>
      <c r="D17" s="446"/>
      <c r="E17" s="158">
        <v>2033</v>
      </c>
      <c r="F17" s="1">
        <v>2034</v>
      </c>
      <c r="G17" s="158">
        <v>2035</v>
      </c>
      <c r="H17" s="1">
        <v>2036</v>
      </c>
      <c r="I17" s="158">
        <v>2037</v>
      </c>
      <c r="J17" s="1">
        <v>2038</v>
      </c>
      <c r="K17" s="158">
        <v>2039</v>
      </c>
      <c r="L17" s="1">
        <v>2040</v>
      </c>
      <c r="M17" s="158">
        <v>2041</v>
      </c>
      <c r="N17" s="1">
        <v>2042</v>
      </c>
      <c r="O17" s="158">
        <v>2043</v>
      </c>
      <c r="P17" s="1">
        <v>2044</v>
      </c>
      <c r="Q17" s="158">
        <v>2045</v>
      </c>
      <c r="R17" s="1">
        <v>2046</v>
      </c>
      <c r="S17" s="158">
        <v>2047</v>
      </c>
    </row>
    <row r="18" spans="1:19" x14ac:dyDescent="0.4">
      <c r="A18" s="2" t="str">
        <f>A5</f>
        <v>Standard</v>
      </c>
      <c r="B18" s="60">
        <f>B5</f>
        <v>13.299001275464741</v>
      </c>
      <c r="C18" s="11">
        <f>C5</f>
        <v>199497.1905713568</v>
      </c>
      <c r="D18" s="119">
        <f>D5</f>
        <v>0.86603162277018098</v>
      </c>
      <c r="E18" s="37">
        <f>T5</f>
        <v>69991.45495752315</v>
      </c>
      <c r="F18" s="37">
        <f t="shared" ref="F18:S18" si="4">U5</f>
        <v>802.02591939369279</v>
      </c>
      <c r="G18" s="37">
        <f t="shared" si="4"/>
        <v>433.12237447034073</v>
      </c>
      <c r="H18" s="37">
        <f t="shared" si="4"/>
        <v>385.38023347034061</v>
      </c>
      <c r="I18" s="37">
        <f t="shared" si="4"/>
        <v>384.80253141374925</v>
      </c>
      <c r="J18" s="37">
        <f t="shared" si="4"/>
        <v>384.80253141374925</v>
      </c>
      <c r="K18" s="37">
        <f t="shared" si="4"/>
        <v>382.2396393795438</v>
      </c>
      <c r="L18" s="37">
        <f t="shared" si="4"/>
        <v>382.2396393795438</v>
      </c>
      <c r="M18" s="37">
        <f t="shared" si="4"/>
        <v>382.2396393795438</v>
      </c>
      <c r="N18" s="37">
        <f t="shared" si="4"/>
        <v>0</v>
      </c>
      <c r="O18" s="37">
        <f t="shared" si="4"/>
        <v>0</v>
      </c>
      <c r="P18" s="37">
        <f t="shared" si="4"/>
        <v>0</v>
      </c>
      <c r="Q18" s="37">
        <f t="shared" si="4"/>
        <v>0</v>
      </c>
      <c r="R18" s="37">
        <f t="shared" si="4"/>
        <v>0</v>
      </c>
      <c r="S18" s="37">
        <f t="shared" si="4"/>
        <v>0</v>
      </c>
    </row>
    <row r="19" spans="1:19" x14ac:dyDescent="0.4">
      <c r="A19" s="2" t="str">
        <f t="shared" ref="A19:A23" si="5">A6</f>
        <v>Custom</v>
      </c>
      <c r="B19" s="60">
        <f t="shared" ref="B19:B23" si="6">B6</f>
        <v>14.787488640495773</v>
      </c>
      <c r="C19" s="11">
        <f t="shared" ref="C19:C23" si="7">C6</f>
        <v>27582.599045174327</v>
      </c>
      <c r="D19" s="119">
        <f t="shared" ref="D19:D23" si="8">D6</f>
        <v>0.82200000000000017</v>
      </c>
      <c r="E19" s="37">
        <f t="shared" ref="E19:E23" si="9">T6</f>
        <v>12199.460048142619</v>
      </c>
      <c r="F19" s="37">
        <f t="shared" ref="F19:F26" si="10">U6</f>
        <v>8078.3941997277452</v>
      </c>
      <c r="G19" s="37">
        <f t="shared" ref="G19:G26" si="11">V6</f>
        <v>4763.6129730086423</v>
      </c>
      <c r="H19" s="37">
        <f t="shared" ref="H19:H26" si="12">W6</f>
        <v>3303.6753151453913</v>
      </c>
      <c r="I19" s="37">
        <f t="shared" ref="I19:I26" si="13">X6</f>
        <v>1714.075425282887</v>
      </c>
      <c r="J19" s="37">
        <f t="shared" ref="J19:J26" si="14">Y6</f>
        <v>1714.075425282887</v>
      </c>
      <c r="K19" s="37">
        <f t="shared" ref="K19:K26" si="15">Z6</f>
        <v>1711.7161719766505</v>
      </c>
      <c r="L19" s="37">
        <f t="shared" ref="L19:L26" si="16">AA6</f>
        <v>1676.1145987583263</v>
      </c>
      <c r="M19" s="37">
        <f t="shared" ref="M19:M26" si="17">AB6</f>
        <v>1249.466103734663</v>
      </c>
      <c r="N19" s="37">
        <f t="shared" ref="N19:N26" si="18">AC6</f>
        <v>885.32107198786798</v>
      </c>
      <c r="O19" s="37">
        <f t="shared" ref="O19:O26" si="19">AD6</f>
        <v>699.43879145355731</v>
      </c>
      <c r="P19" s="37">
        <f t="shared" ref="P19:P26" si="20">AE6</f>
        <v>52.6656660916154</v>
      </c>
      <c r="Q19" s="37">
        <f t="shared" ref="Q19:Q26" si="21">AF6</f>
        <v>49.045454219740066</v>
      </c>
      <c r="R19" s="37">
        <f t="shared" ref="R19:R26" si="22">AG6</f>
        <v>0</v>
      </c>
      <c r="S19" s="37">
        <f t="shared" ref="S19:S26" si="23">AH6</f>
        <v>0</v>
      </c>
    </row>
    <row r="20" spans="1:19" x14ac:dyDescent="0.4">
      <c r="A20" s="2" t="str">
        <f t="shared" si="5"/>
        <v>Custom (conversion)</v>
      </c>
      <c r="B20" s="60">
        <f t="shared" si="6"/>
        <v>14.385980887665491</v>
      </c>
      <c r="C20" s="11">
        <f t="shared" si="7"/>
        <v>2858.1589386790588</v>
      </c>
      <c r="D20" s="119">
        <f t="shared" si="8"/>
        <v>0.93899999999999995</v>
      </c>
      <c r="E20" s="37">
        <f t="shared" si="9"/>
        <v>1401.4908853726829</v>
      </c>
      <c r="F20" s="37">
        <f t="shared" si="10"/>
        <v>0</v>
      </c>
      <c r="G20" s="37">
        <f t="shared" si="11"/>
        <v>0</v>
      </c>
      <c r="H20" s="37">
        <f t="shared" si="12"/>
        <v>0</v>
      </c>
      <c r="I20" s="37">
        <f t="shared" si="13"/>
        <v>0</v>
      </c>
      <c r="J20" s="37">
        <f t="shared" si="14"/>
        <v>0</v>
      </c>
      <c r="K20" s="37">
        <f t="shared" si="15"/>
        <v>0</v>
      </c>
      <c r="L20" s="37">
        <f t="shared" si="16"/>
        <v>0</v>
      </c>
      <c r="M20" s="37">
        <f t="shared" si="17"/>
        <v>0</v>
      </c>
      <c r="N20" s="37">
        <f t="shared" si="18"/>
        <v>0</v>
      </c>
      <c r="O20" s="37">
        <f t="shared" si="19"/>
        <v>0</v>
      </c>
      <c r="P20" s="37">
        <f t="shared" si="20"/>
        <v>0</v>
      </c>
      <c r="Q20" s="37">
        <f t="shared" si="21"/>
        <v>0</v>
      </c>
      <c r="R20" s="37">
        <f t="shared" si="22"/>
        <v>0</v>
      </c>
      <c r="S20" s="37">
        <f t="shared" si="23"/>
        <v>0</v>
      </c>
    </row>
    <row r="21" spans="1:19" x14ac:dyDescent="0.4">
      <c r="A21" s="2" t="str">
        <f t="shared" si="5"/>
        <v>Retro-Commissioning</v>
      </c>
      <c r="B21" s="60">
        <f t="shared" si="6"/>
        <v>5.3258448341554887</v>
      </c>
      <c r="C21" s="11">
        <f t="shared" si="7"/>
        <v>4680.0176929756217</v>
      </c>
      <c r="D21" s="119">
        <f t="shared" si="8"/>
        <v>0.89000000000000012</v>
      </c>
      <c r="E21" s="37">
        <f t="shared" si="9"/>
        <v>0</v>
      </c>
      <c r="F21" s="37">
        <f t="shared" si="10"/>
        <v>0</v>
      </c>
      <c r="G21" s="37">
        <f t="shared" si="11"/>
        <v>0</v>
      </c>
      <c r="H21" s="37">
        <f t="shared" si="12"/>
        <v>0</v>
      </c>
      <c r="I21" s="37">
        <f t="shared" si="13"/>
        <v>0</v>
      </c>
      <c r="J21" s="37">
        <f t="shared" si="14"/>
        <v>0</v>
      </c>
      <c r="K21" s="37">
        <f t="shared" si="15"/>
        <v>0</v>
      </c>
      <c r="L21" s="37">
        <f t="shared" si="16"/>
        <v>0</v>
      </c>
      <c r="M21" s="37">
        <f t="shared" si="17"/>
        <v>0</v>
      </c>
      <c r="N21" s="37">
        <f t="shared" si="18"/>
        <v>0</v>
      </c>
      <c r="O21" s="37">
        <f t="shared" si="19"/>
        <v>0</v>
      </c>
      <c r="P21" s="37">
        <f t="shared" si="20"/>
        <v>0</v>
      </c>
      <c r="Q21" s="37">
        <f t="shared" si="21"/>
        <v>0</v>
      </c>
      <c r="R21" s="37">
        <f t="shared" si="22"/>
        <v>0</v>
      </c>
      <c r="S21" s="37">
        <f t="shared" si="23"/>
        <v>0</v>
      </c>
    </row>
    <row r="22" spans="1:19" x14ac:dyDescent="0.4">
      <c r="A22" s="2" t="str">
        <f t="shared" si="5"/>
        <v>Streetlighting</v>
      </c>
      <c r="B22" s="60">
        <f t="shared" si="6"/>
        <v>12</v>
      </c>
      <c r="C22" s="11">
        <f t="shared" si="7"/>
        <v>4013.8687361500001</v>
      </c>
      <c r="D22" s="119">
        <f t="shared" si="8"/>
        <v>1</v>
      </c>
      <c r="E22" s="37">
        <f t="shared" si="9"/>
        <v>0</v>
      </c>
      <c r="F22" s="37">
        <f t="shared" si="10"/>
        <v>0</v>
      </c>
      <c r="G22" s="37">
        <f t="shared" si="11"/>
        <v>0</v>
      </c>
      <c r="H22" s="37">
        <f t="shared" si="12"/>
        <v>0</v>
      </c>
      <c r="I22" s="37">
        <f t="shared" si="13"/>
        <v>0</v>
      </c>
      <c r="J22" s="37">
        <f t="shared" si="14"/>
        <v>0</v>
      </c>
      <c r="K22" s="37">
        <f t="shared" si="15"/>
        <v>0</v>
      </c>
      <c r="L22" s="37">
        <f t="shared" si="16"/>
        <v>0</v>
      </c>
      <c r="M22" s="37">
        <f t="shared" si="17"/>
        <v>0</v>
      </c>
      <c r="N22" s="37">
        <f t="shared" si="18"/>
        <v>0</v>
      </c>
      <c r="O22" s="37">
        <f t="shared" si="19"/>
        <v>0</v>
      </c>
      <c r="P22" s="37">
        <f t="shared" si="20"/>
        <v>0</v>
      </c>
      <c r="Q22" s="37">
        <f t="shared" si="21"/>
        <v>0</v>
      </c>
      <c r="R22" s="37">
        <f t="shared" si="22"/>
        <v>0</v>
      </c>
      <c r="S22" s="37">
        <f t="shared" si="23"/>
        <v>0</v>
      </c>
    </row>
    <row r="23" spans="1:19" x14ac:dyDescent="0.4">
      <c r="A23" s="2" t="str">
        <f t="shared" si="5"/>
        <v>BOC</v>
      </c>
      <c r="B23" s="60">
        <f t="shared" si="6"/>
        <v>14.871228606655272</v>
      </c>
      <c r="C23" s="11">
        <f t="shared" si="7"/>
        <v>322.10431246105804</v>
      </c>
      <c r="D23" s="119" t="str">
        <f t="shared" si="8"/>
        <v xml:space="preserve">N/A  </v>
      </c>
      <c r="E23" s="37">
        <f t="shared" si="9"/>
        <v>280.91921147935477</v>
      </c>
      <c r="F23" s="37">
        <f t="shared" si="10"/>
        <v>1.2281166000000001</v>
      </c>
      <c r="G23" s="37">
        <f t="shared" si="11"/>
        <v>0</v>
      </c>
      <c r="H23" s="37">
        <f t="shared" si="12"/>
        <v>0</v>
      </c>
      <c r="I23" s="37">
        <f t="shared" si="13"/>
        <v>0</v>
      </c>
      <c r="J23" s="37">
        <f t="shared" si="14"/>
        <v>0</v>
      </c>
      <c r="K23" s="37">
        <f t="shared" si="15"/>
        <v>0</v>
      </c>
      <c r="L23" s="37">
        <f t="shared" si="16"/>
        <v>0</v>
      </c>
      <c r="M23" s="37">
        <f t="shared" si="17"/>
        <v>0</v>
      </c>
      <c r="N23" s="37">
        <f t="shared" si="18"/>
        <v>0</v>
      </c>
      <c r="O23" s="37">
        <f t="shared" si="19"/>
        <v>0</v>
      </c>
      <c r="P23" s="37">
        <f t="shared" si="20"/>
        <v>0</v>
      </c>
      <c r="Q23" s="37">
        <f t="shared" si="21"/>
        <v>0</v>
      </c>
      <c r="R23" s="37">
        <f t="shared" si="22"/>
        <v>0</v>
      </c>
      <c r="S23" s="37">
        <f t="shared" si="23"/>
        <v>0</v>
      </c>
    </row>
    <row r="24" spans="1:19" x14ac:dyDescent="0.4">
      <c r="A24" s="214" t="s">
        <v>169</v>
      </c>
      <c r="B24" s="215"/>
      <c r="C24" s="216">
        <f>SUM(C18:C23)</f>
        <v>238953.93929679683</v>
      </c>
      <c r="D24" s="217">
        <f>D11</f>
        <v>0.86472218349106023</v>
      </c>
      <c r="E24" s="219">
        <f>T11</f>
        <v>83873.325102517803</v>
      </c>
      <c r="F24" s="219">
        <f t="shared" si="10"/>
        <v>8881.6482357214372</v>
      </c>
      <c r="G24" s="219">
        <f t="shared" si="11"/>
        <v>5196.7353474789834</v>
      </c>
      <c r="H24" s="219">
        <f t="shared" si="12"/>
        <v>3689.0555486157318</v>
      </c>
      <c r="I24" s="219">
        <f t="shared" si="13"/>
        <v>2098.8779566966364</v>
      </c>
      <c r="J24" s="219">
        <f t="shared" si="14"/>
        <v>2098.8779566966364</v>
      </c>
      <c r="K24" s="219">
        <f t="shared" si="15"/>
        <v>2093.9558113561943</v>
      </c>
      <c r="L24" s="219">
        <f t="shared" si="16"/>
        <v>2058.3542381378702</v>
      </c>
      <c r="M24" s="219">
        <f t="shared" si="17"/>
        <v>1631.7057431142068</v>
      </c>
      <c r="N24" s="219">
        <f t="shared" si="18"/>
        <v>885.32107198786798</v>
      </c>
      <c r="O24" s="219">
        <f t="shared" si="19"/>
        <v>699.43879145355731</v>
      </c>
      <c r="P24" s="219">
        <f t="shared" si="20"/>
        <v>52.6656660916154</v>
      </c>
      <c r="Q24" s="219">
        <f t="shared" si="21"/>
        <v>49.045454219740066</v>
      </c>
      <c r="R24" s="219">
        <f t="shared" si="22"/>
        <v>0</v>
      </c>
      <c r="S24" s="219">
        <f t="shared" si="23"/>
        <v>0</v>
      </c>
    </row>
    <row r="25" spans="1:19" x14ac:dyDescent="0.4">
      <c r="A25" s="214" t="s">
        <v>170</v>
      </c>
      <c r="B25" s="220"/>
      <c r="C25" s="221"/>
      <c r="D25" s="222"/>
      <c r="E25" s="219">
        <f t="shared" ref="E25:E26" si="24">T12</f>
        <v>13944.498446902056</v>
      </c>
      <c r="F25" s="219">
        <f t="shared" si="10"/>
        <v>74991.676866796362</v>
      </c>
      <c r="G25" s="219">
        <f t="shared" si="11"/>
        <v>3684.9128882424538</v>
      </c>
      <c r="H25" s="219">
        <f t="shared" si="12"/>
        <v>1507.6797988632516</v>
      </c>
      <c r="I25" s="219">
        <f t="shared" si="13"/>
        <v>1590.1775919190954</v>
      </c>
      <c r="J25" s="219">
        <f t="shared" si="14"/>
        <v>0</v>
      </c>
      <c r="K25" s="219">
        <f t="shared" si="15"/>
        <v>4.9221453404420572</v>
      </c>
      <c r="L25" s="219">
        <f t="shared" si="16"/>
        <v>35.60157321832412</v>
      </c>
      <c r="M25" s="219">
        <f t="shared" si="17"/>
        <v>426.64849502366337</v>
      </c>
      <c r="N25" s="219">
        <f t="shared" si="18"/>
        <v>746.38467112633884</v>
      </c>
      <c r="O25" s="219">
        <f t="shared" si="19"/>
        <v>185.88228053431067</v>
      </c>
      <c r="P25" s="219">
        <f t="shared" si="20"/>
        <v>646.77312536194188</v>
      </c>
      <c r="Q25" s="219">
        <f t="shared" si="21"/>
        <v>3.620211871875334</v>
      </c>
      <c r="R25" s="219">
        <f t="shared" si="22"/>
        <v>49.045454219740066</v>
      </c>
      <c r="S25" s="219">
        <f t="shared" si="23"/>
        <v>0</v>
      </c>
    </row>
    <row r="26" spans="1:19" x14ac:dyDescent="0.4">
      <c r="A26" s="214" t="s">
        <v>171</v>
      </c>
      <c r="B26" s="220"/>
      <c r="C26" s="221"/>
      <c r="D26" s="222"/>
      <c r="E26" s="219">
        <f t="shared" si="24"/>
        <v>122755.44703999862</v>
      </c>
      <c r="F26" s="219">
        <f t="shared" si="10"/>
        <v>197747.12390679499</v>
      </c>
      <c r="G26" s="219">
        <f t="shared" si="11"/>
        <v>201432.03679503745</v>
      </c>
      <c r="H26" s="219">
        <f t="shared" si="12"/>
        <v>202939.7165939007</v>
      </c>
      <c r="I26" s="219">
        <f t="shared" si="13"/>
        <v>204529.89418581978</v>
      </c>
      <c r="J26" s="219">
        <f t="shared" si="14"/>
        <v>204529.89418581978</v>
      </c>
      <c r="K26" s="219">
        <f t="shared" si="15"/>
        <v>204534.81633116023</v>
      </c>
      <c r="L26" s="219">
        <f t="shared" si="16"/>
        <v>204570.41790437856</v>
      </c>
      <c r="M26" s="219">
        <f t="shared" si="17"/>
        <v>204997.06639940222</v>
      </c>
      <c r="N26" s="219">
        <f t="shared" si="18"/>
        <v>205743.45107052856</v>
      </c>
      <c r="O26" s="219">
        <f t="shared" si="19"/>
        <v>205929.33335106287</v>
      </c>
      <c r="P26" s="219">
        <f t="shared" si="20"/>
        <v>206576.10647642481</v>
      </c>
      <c r="Q26" s="219">
        <f t="shared" si="21"/>
        <v>206579.72668829668</v>
      </c>
      <c r="R26" s="219">
        <f t="shared" si="22"/>
        <v>206628.77214251642</v>
      </c>
      <c r="S26" s="219">
        <f t="shared" si="23"/>
        <v>206628.77214251642</v>
      </c>
    </row>
    <row r="27" spans="1:19" x14ac:dyDescent="0.4">
      <c r="A27" s="224" t="s">
        <v>205</v>
      </c>
      <c r="B27" s="225">
        <f>SUMPRODUCT(B18:B23,C18:C23)/C24</f>
        <v>13.307961153071627</v>
      </c>
      <c r="C27" s="213"/>
      <c r="D27" s="213"/>
      <c r="E27" s="213"/>
      <c r="F27" s="213"/>
      <c r="G27" s="213"/>
      <c r="H27" s="213"/>
      <c r="I27" s="213"/>
      <c r="J27" s="213"/>
      <c r="K27" s="213"/>
      <c r="L27" s="213"/>
      <c r="M27" s="213"/>
      <c r="N27" s="213"/>
      <c r="O27" s="213"/>
      <c r="P27" s="213"/>
      <c r="Q27" s="213"/>
      <c r="R27" s="213"/>
      <c r="S27" s="213"/>
    </row>
    <row r="28" spans="1:19" x14ac:dyDescent="0.4">
      <c r="A28" s="213"/>
      <c r="B28" s="213"/>
      <c r="C28" s="213"/>
      <c r="D28" s="213"/>
      <c r="E28" s="213"/>
      <c r="F28" s="213"/>
      <c r="G28" s="213"/>
      <c r="H28" s="213"/>
      <c r="I28" s="213"/>
      <c r="J28" s="213"/>
      <c r="K28" s="213"/>
      <c r="L28" s="213"/>
      <c r="M28" s="213"/>
      <c r="N28" s="213"/>
      <c r="O28" s="213"/>
      <c r="P28" s="213"/>
      <c r="Q28" s="213"/>
      <c r="R28" s="213"/>
      <c r="S28" s="213"/>
    </row>
  </sheetData>
  <mergeCells count="9">
    <mergeCell ref="AJ3:AJ4"/>
    <mergeCell ref="D3:D4"/>
    <mergeCell ref="A16:A17"/>
    <mergeCell ref="B16:B17"/>
    <mergeCell ref="C16:C17"/>
    <mergeCell ref="D16:D17"/>
    <mergeCell ref="A3:A4"/>
    <mergeCell ref="B3:B4"/>
    <mergeCell ref="C3:C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14A78-70EE-4D36-A67B-4C0CACBC2A4E}">
  <sheetPr>
    <tabColor theme="7"/>
  </sheetPr>
  <dimension ref="A1"/>
  <sheetViews>
    <sheetView workbookViewId="0"/>
  </sheetViews>
  <sheetFormatPr defaultRowHeight="15" x14ac:dyDescent="0.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466EC-3455-4854-B706-7C33C2C22277}">
  <dimension ref="A1:AK91"/>
  <sheetViews>
    <sheetView workbookViewId="0"/>
  </sheetViews>
  <sheetFormatPr defaultColWidth="8.84375" defaultRowHeight="15" x14ac:dyDescent="0.4"/>
  <cols>
    <col min="1" max="1" width="24.3046875" style="67" bestFit="1" customWidth="1"/>
    <col min="2" max="2" width="6.07421875" style="67" customWidth="1"/>
    <col min="3" max="3" width="9.53515625" style="67" customWidth="1"/>
    <col min="4" max="4" width="6.53515625" style="67" bestFit="1" customWidth="1"/>
    <col min="5" max="35" width="6.4609375" style="67" customWidth="1"/>
    <col min="36" max="36" width="7.69140625" style="67" customWidth="1"/>
    <col min="37" max="16384" width="8.84375" style="67"/>
  </cols>
  <sheetData>
    <row r="1" spans="1:36" x14ac:dyDescent="0.4">
      <c r="A1" s="9" t="s">
        <v>278</v>
      </c>
    </row>
    <row r="2" spans="1:36" x14ac:dyDescent="0.4">
      <c r="A2" s="78"/>
    </row>
    <row r="3" spans="1:36" x14ac:dyDescent="0.4">
      <c r="A3" s="78"/>
    </row>
    <row r="4" spans="1:36"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ht="21.75" customHeight="1" x14ac:dyDescent="0.4">
      <c r="A5" s="440"/>
      <c r="B5" s="442"/>
      <c r="C5" s="442"/>
      <c r="D5" s="446"/>
      <c r="E5" s="281">
        <v>2018</v>
      </c>
      <c r="F5" s="281">
        <v>2019</v>
      </c>
      <c r="G5" s="281">
        <v>2020</v>
      </c>
      <c r="H5" s="281">
        <v>2021</v>
      </c>
      <c r="I5" s="281">
        <v>2022</v>
      </c>
      <c r="J5" s="281">
        <v>2023</v>
      </c>
      <c r="K5" s="281">
        <v>2024</v>
      </c>
      <c r="L5" s="281">
        <v>2025</v>
      </c>
      <c r="M5" s="281">
        <v>2026</v>
      </c>
      <c r="N5" s="281">
        <v>2027</v>
      </c>
      <c r="O5" s="281">
        <v>2028</v>
      </c>
      <c r="P5" s="281">
        <v>2029</v>
      </c>
      <c r="Q5" s="281">
        <v>2030</v>
      </c>
      <c r="R5" s="281">
        <v>2031</v>
      </c>
      <c r="S5" s="281">
        <v>2032</v>
      </c>
      <c r="T5" s="281">
        <v>2033</v>
      </c>
      <c r="U5" s="281">
        <v>2034</v>
      </c>
      <c r="V5" s="281">
        <v>2035</v>
      </c>
      <c r="W5" s="281">
        <v>2036</v>
      </c>
      <c r="X5" s="281">
        <v>2037</v>
      </c>
      <c r="Y5" s="281">
        <v>2038</v>
      </c>
      <c r="Z5" s="281">
        <v>2039</v>
      </c>
      <c r="AA5" s="281">
        <v>2040</v>
      </c>
      <c r="AB5" s="281">
        <v>2041</v>
      </c>
      <c r="AC5" s="281">
        <v>2042</v>
      </c>
      <c r="AD5" s="281">
        <v>2043</v>
      </c>
      <c r="AE5" s="281">
        <v>2044</v>
      </c>
      <c r="AF5" s="281">
        <v>2045</v>
      </c>
      <c r="AG5" s="281">
        <v>2046</v>
      </c>
      <c r="AH5" s="281">
        <v>2047</v>
      </c>
      <c r="AI5" s="308">
        <v>2048</v>
      </c>
      <c r="AJ5" s="445"/>
    </row>
    <row r="6" spans="1:36" x14ac:dyDescent="0.4">
      <c r="A6" s="4" t="s">
        <v>110</v>
      </c>
      <c r="B6" s="148">
        <v>10</v>
      </c>
      <c r="C6" s="149">
        <v>45771.151360995304</v>
      </c>
      <c r="D6" s="150">
        <v>0.69</v>
      </c>
      <c r="E6" s="79"/>
      <c r="F6" s="151">
        <v>31582.094106001452</v>
      </c>
      <c r="G6" s="151">
        <v>31582.094106001452</v>
      </c>
      <c r="H6" s="151">
        <v>8433.1766390008524</v>
      </c>
      <c r="I6" s="151">
        <v>8433.1766390008524</v>
      </c>
      <c r="J6" s="151">
        <v>8433.1766390008524</v>
      </c>
      <c r="K6" s="151">
        <v>8433.1766390008524</v>
      </c>
      <c r="L6" s="151">
        <v>8433.1766390008524</v>
      </c>
      <c r="M6" s="151">
        <v>8433.1766390008524</v>
      </c>
      <c r="N6" s="151">
        <v>8433.1766390008524</v>
      </c>
      <c r="O6" s="151">
        <v>8433.1766390008524</v>
      </c>
      <c r="P6" s="151">
        <v>0</v>
      </c>
      <c r="Q6" s="151">
        <v>0</v>
      </c>
      <c r="R6" s="151">
        <v>0</v>
      </c>
      <c r="S6" s="151">
        <v>0</v>
      </c>
      <c r="T6" s="151">
        <v>0</v>
      </c>
      <c r="U6" s="151">
        <v>0</v>
      </c>
      <c r="V6" s="151">
        <v>0</v>
      </c>
      <c r="W6" s="151">
        <v>0</v>
      </c>
      <c r="X6" s="151">
        <v>0</v>
      </c>
      <c r="Y6" s="151">
        <v>0</v>
      </c>
      <c r="Z6" s="151">
        <v>0</v>
      </c>
      <c r="AA6" s="151">
        <v>0</v>
      </c>
      <c r="AB6" s="151">
        <v>0</v>
      </c>
      <c r="AC6" s="151">
        <v>0</v>
      </c>
      <c r="AD6" s="151">
        <v>0</v>
      </c>
      <c r="AE6" s="151">
        <v>0</v>
      </c>
      <c r="AF6" s="151">
        <v>0</v>
      </c>
      <c r="AG6" s="151">
        <v>0</v>
      </c>
      <c r="AH6" s="151">
        <v>0</v>
      </c>
      <c r="AI6" s="151">
        <v>0</v>
      </c>
      <c r="AJ6" s="304">
        <f t="shared" ref="AJ6:AJ41" si="0">SUM(E6:AI6)</f>
        <v>130629.60132400975</v>
      </c>
    </row>
    <row r="7" spans="1:36" x14ac:dyDescent="0.4">
      <c r="A7" s="4" t="s">
        <v>111</v>
      </c>
      <c r="B7" s="148">
        <v>4.2</v>
      </c>
      <c r="C7" s="149">
        <v>8193.402647000692</v>
      </c>
      <c r="D7" s="150">
        <v>0.69</v>
      </c>
      <c r="E7" s="79"/>
      <c r="F7" s="151">
        <v>5653.4468199995081</v>
      </c>
      <c r="G7" s="151">
        <v>5653.4468199995081</v>
      </c>
      <c r="H7" s="151">
        <v>1509.6063669998534</v>
      </c>
      <c r="I7" s="151">
        <v>1509.6063669998534</v>
      </c>
      <c r="J7" s="151">
        <v>301.92127339997069</v>
      </c>
      <c r="K7" s="151">
        <v>0</v>
      </c>
      <c r="L7" s="151">
        <v>0</v>
      </c>
      <c r="M7" s="151">
        <v>0</v>
      </c>
      <c r="N7" s="151">
        <v>0</v>
      </c>
      <c r="O7" s="151">
        <v>0</v>
      </c>
      <c r="P7" s="151">
        <v>0</v>
      </c>
      <c r="Q7" s="151">
        <v>0</v>
      </c>
      <c r="R7" s="151">
        <v>0</v>
      </c>
      <c r="S7" s="151">
        <v>0</v>
      </c>
      <c r="T7" s="151">
        <v>0</v>
      </c>
      <c r="U7" s="151">
        <v>0</v>
      </c>
      <c r="V7" s="151">
        <v>0</v>
      </c>
      <c r="W7" s="151">
        <v>0</v>
      </c>
      <c r="X7" s="151">
        <v>0</v>
      </c>
      <c r="Y7" s="151">
        <v>0</v>
      </c>
      <c r="Z7" s="151">
        <v>0</v>
      </c>
      <c r="AA7" s="151">
        <v>0</v>
      </c>
      <c r="AB7" s="151">
        <v>0</v>
      </c>
      <c r="AC7" s="151">
        <v>0</v>
      </c>
      <c r="AD7" s="151">
        <v>0</v>
      </c>
      <c r="AE7" s="151">
        <v>0</v>
      </c>
      <c r="AF7" s="151">
        <v>0</v>
      </c>
      <c r="AG7" s="151">
        <v>0</v>
      </c>
      <c r="AH7" s="151">
        <v>0</v>
      </c>
      <c r="AI7" s="151">
        <v>0</v>
      </c>
      <c r="AJ7" s="54">
        <f t="shared" si="0"/>
        <v>14628.027647398692</v>
      </c>
    </row>
    <row r="8" spans="1:36" x14ac:dyDescent="0.4">
      <c r="A8" s="4" t="s">
        <v>112</v>
      </c>
      <c r="B8" s="148">
        <v>10</v>
      </c>
      <c r="C8" s="149">
        <v>24150.576467999814</v>
      </c>
      <c r="D8" s="150">
        <v>0.69</v>
      </c>
      <c r="E8" s="79"/>
      <c r="F8" s="151">
        <v>16663.898207998929</v>
      </c>
      <c r="G8" s="151">
        <v>16663.898207998929</v>
      </c>
      <c r="H8" s="151">
        <v>16663.898207998929</v>
      </c>
      <c r="I8" s="151">
        <v>16663.898207998929</v>
      </c>
      <c r="J8" s="151">
        <v>16663.898207998929</v>
      </c>
      <c r="K8" s="151">
        <v>1760.9341890000587</v>
      </c>
      <c r="L8" s="151">
        <v>1760.9341890000587</v>
      </c>
      <c r="M8" s="151">
        <v>1760.9341890000587</v>
      </c>
      <c r="N8" s="151">
        <v>1760.9341890000587</v>
      </c>
      <c r="O8" s="151">
        <v>1760.9341890000587</v>
      </c>
      <c r="P8" s="151">
        <v>0</v>
      </c>
      <c r="Q8" s="151">
        <v>0</v>
      </c>
      <c r="R8" s="151">
        <v>0</v>
      </c>
      <c r="S8" s="151">
        <v>0</v>
      </c>
      <c r="T8" s="151">
        <v>0</v>
      </c>
      <c r="U8" s="151">
        <v>0</v>
      </c>
      <c r="V8" s="151">
        <v>0</v>
      </c>
      <c r="W8" s="151">
        <v>0</v>
      </c>
      <c r="X8" s="151">
        <v>0</v>
      </c>
      <c r="Y8" s="151">
        <v>0</v>
      </c>
      <c r="Z8" s="151">
        <v>0</v>
      </c>
      <c r="AA8" s="151">
        <v>0</v>
      </c>
      <c r="AB8" s="151">
        <v>0</v>
      </c>
      <c r="AC8" s="151">
        <v>0</v>
      </c>
      <c r="AD8" s="151">
        <v>0</v>
      </c>
      <c r="AE8" s="151">
        <v>0</v>
      </c>
      <c r="AF8" s="151">
        <v>0</v>
      </c>
      <c r="AG8" s="151">
        <v>0</v>
      </c>
      <c r="AH8" s="151">
        <v>0</v>
      </c>
      <c r="AI8" s="151">
        <v>0</v>
      </c>
      <c r="AJ8" s="54">
        <f t="shared" si="0"/>
        <v>92124.161984994964</v>
      </c>
    </row>
    <row r="9" spans="1:36" x14ac:dyDescent="0.4">
      <c r="A9" s="4" t="s">
        <v>113</v>
      </c>
      <c r="B9" s="148">
        <v>4.2</v>
      </c>
      <c r="C9" s="149">
        <v>2707.0365749999587</v>
      </c>
      <c r="D9" s="150">
        <v>0.69</v>
      </c>
      <c r="E9" s="79"/>
      <c r="F9" s="151">
        <v>1867.8563170000104</v>
      </c>
      <c r="G9" s="151">
        <v>1867.8563170000104</v>
      </c>
      <c r="H9" s="151">
        <v>1867.8563170000104</v>
      </c>
      <c r="I9" s="151">
        <v>1867.8563170000104</v>
      </c>
      <c r="J9" s="151">
        <v>373.57126340000212</v>
      </c>
      <c r="K9" s="151">
        <v>0</v>
      </c>
      <c r="L9" s="151">
        <v>0</v>
      </c>
      <c r="M9" s="151">
        <v>0</v>
      </c>
      <c r="N9" s="151">
        <v>0</v>
      </c>
      <c r="O9" s="151">
        <v>0</v>
      </c>
      <c r="P9" s="151">
        <v>0</v>
      </c>
      <c r="Q9" s="151">
        <v>0</v>
      </c>
      <c r="R9" s="151">
        <v>0</v>
      </c>
      <c r="S9" s="151">
        <v>0</v>
      </c>
      <c r="T9" s="151">
        <v>0</v>
      </c>
      <c r="U9" s="151">
        <v>0</v>
      </c>
      <c r="V9" s="151">
        <v>0</v>
      </c>
      <c r="W9" s="151">
        <v>0</v>
      </c>
      <c r="X9" s="151">
        <v>0</v>
      </c>
      <c r="Y9" s="151">
        <v>0</v>
      </c>
      <c r="Z9" s="151">
        <v>0</v>
      </c>
      <c r="AA9" s="151">
        <v>0</v>
      </c>
      <c r="AB9" s="151">
        <v>0</v>
      </c>
      <c r="AC9" s="151">
        <v>0</v>
      </c>
      <c r="AD9" s="151">
        <v>0</v>
      </c>
      <c r="AE9" s="151">
        <v>0</v>
      </c>
      <c r="AF9" s="151">
        <v>0</v>
      </c>
      <c r="AG9" s="151">
        <v>0</v>
      </c>
      <c r="AH9" s="151">
        <v>0</v>
      </c>
      <c r="AI9" s="151">
        <v>0</v>
      </c>
      <c r="AJ9" s="54">
        <f t="shared" si="0"/>
        <v>7844.9965314000438</v>
      </c>
    </row>
    <row r="10" spans="1:36" x14ac:dyDescent="0.4">
      <c r="A10" s="4" t="s">
        <v>114</v>
      </c>
      <c r="B10" s="148">
        <v>10</v>
      </c>
      <c r="C10" s="149">
        <v>10752.855206001088</v>
      </c>
      <c r="D10" s="150">
        <v>0.69</v>
      </c>
      <c r="E10" s="80"/>
      <c r="F10" s="120">
        <v>7419.4680880002688</v>
      </c>
      <c r="G10" s="151">
        <v>7419.4680880002688</v>
      </c>
      <c r="H10" s="151">
        <v>7419.4680880002688</v>
      </c>
      <c r="I10" s="151">
        <v>7419.4680880002688</v>
      </c>
      <c r="J10" s="151">
        <v>7419.4680880002688</v>
      </c>
      <c r="K10" s="151">
        <v>842.26395199998876</v>
      </c>
      <c r="L10" s="151">
        <v>842.26395199998876</v>
      </c>
      <c r="M10" s="151">
        <v>842.26395199998876</v>
      </c>
      <c r="N10" s="151">
        <v>842.26395199998876</v>
      </c>
      <c r="O10" s="151">
        <v>842.26395199998876</v>
      </c>
      <c r="P10" s="151">
        <v>0</v>
      </c>
      <c r="Q10" s="151">
        <v>0</v>
      </c>
      <c r="R10" s="151">
        <v>0</v>
      </c>
      <c r="S10" s="151">
        <v>0</v>
      </c>
      <c r="T10" s="151">
        <v>0</v>
      </c>
      <c r="U10" s="151">
        <v>0</v>
      </c>
      <c r="V10" s="151">
        <v>0</v>
      </c>
      <c r="W10" s="151">
        <v>0</v>
      </c>
      <c r="X10" s="151">
        <v>0</v>
      </c>
      <c r="Y10" s="151">
        <v>0</v>
      </c>
      <c r="Z10" s="151">
        <v>0</v>
      </c>
      <c r="AA10" s="151">
        <v>0</v>
      </c>
      <c r="AB10" s="151">
        <v>0</v>
      </c>
      <c r="AC10" s="151">
        <v>0</v>
      </c>
      <c r="AD10" s="151">
        <v>0</v>
      </c>
      <c r="AE10" s="151">
        <v>0</v>
      </c>
      <c r="AF10" s="151">
        <v>0</v>
      </c>
      <c r="AG10" s="151">
        <v>0</v>
      </c>
      <c r="AH10" s="151">
        <v>0</v>
      </c>
      <c r="AI10" s="151">
        <v>0</v>
      </c>
      <c r="AJ10" s="54">
        <f t="shared" si="0"/>
        <v>41308.660200001279</v>
      </c>
    </row>
    <row r="11" spans="1:36" x14ac:dyDescent="0.4">
      <c r="A11" s="4" t="s">
        <v>115</v>
      </c>
      <c r="B11" s="148">
        <v>4.2</v>
      </c>
      <c r="C11" s="149">
        <v>1205.2869800000126</v>
      </c>
      <c r="D11" s="150">
        <v>0.69</v>
      </c>
      <c r="E11" s="80"/>
      <c r="F11" s="120">
        <v>831.64909300009276</v>
      </c>
      <c r="G11" s="151">
        <v>831.64909300009276</v>
      </c>
      <c r="H11" s="151">
        <v>831.64909300009276</v>
      </c>
      <c r="I11" s="151">
        <v>831.64909300009276</v>
      </c>
      <c r="J11" s="151">
        <v>166.32981860001857</v>
      </c>
      <c r="K11" s="151">
        <v>0</v>
      </c>
      <c r="L11" s="151">
        <v>0</v>
      </c>
      <c r="M11" s="151">
        <v>0</v>
      </c>
      <c r="N11" s="151">
        <v>0</v>
      </c>
      <c r="O11" s="151">
        <v>0</v>
      </c>
      <c r="P11" s="151">
        <v>0</v>
      </c>
      <c r="Q11" s="151">
        <v>0</v>
      </c>
      <c r="R11" s="151">
        <v>0</v>
      </c>
      <c r="S11" s="151">
        <v>0</v>
      </c>
      <c r="T11" s="151">
        <v>0</v>
      </c>
      <c r="U11" s="151">
        <v>0</v>
      </c>
      <c r="V11" s="151">
        <v>0</v>
      </c>
      <c r="W11" s="151">
        <v>0</v>
      </c>
      <c r="X11" s="151">
        <v>0</v>
      </c>
      <c r="Y11" s="151">
        <v>0</v>
      </c>
      <c r="Z11" s="151">
        <v>0</v>
      </c>
      <c r="AA11" s="151">
        <v>0</v>
      </c>
      <c r="AB11" s="151">
        <v>0</v>
      </c>
      <c r="AC11" s="151">
        <v>0</v>
      </c>
      <c r="AD11" s="151">
        <v>0</v>
      </c>
      <c r="AE11" s="151">
        <v>0</v>
      </c>
      <c r="AF11" s="151">
        <v>0</v>
      </c>
      <c r="AG11" s="151">
        <v>0</v>
      </c>
      <c r="AH11" s="151">
        <v>0</v>
      </c>
      <c r="AI11" s="151">
        <v>0</v>
      </c>
      <c r="AJ11" s="54">
        <f t="shared" si="0"/>
        <v>3492.9261906003894</v>
      </c>
    </row>
    <row r="12" spans="1:36" x14ac:dyDescent="0.4">
      <c r="A12" s="4" t="s">
        <v>116</v>
      </c>
      <c r="B12" s="148">
        <v>10</v>
      </c>
      <c r="C12" s="149">
        <v>5121.3068040000044</v>
      </c>
      <c r="D12" s="150">
        <v>0.7</v>
      </c>
      <c r="E12" s="80"/>
      <c r="F12" s="120">
        <v>3584.9146960000085</v>
      </c>
      <c r="G12" s="151">
        <v>3584.9146960000085</v>
      </c>
      <c r="H12" s="151">
        <v>948.34435299999825</v>
      </c>
      <c r="I12" s="151">
        <v>948.34435299999825</v>
      </c>
      <c r="J12" s="151">
        <v>948.34435299999825</v>
      </c>
      <c r="K12" s="151">
        <v>948.34435299999825</v>
      </c>
      <c r="L12" s="151">
        <v>948.34435299999825</v>
      </c>
      <c r="M12" s="151">
        <v>948.34435299999825</v>
      </c>
      <c r="N12" s="151">
        <v>948.34435299999825</v>
      </c>
      <c r="O12" s="151">
        <v>948.34435299999825</v>
      </c>
      <c r="P12" s="151">
        <v>0</v>
      </c>
      <c r="Q12" s="151">
        <v>0</v>
      </c>
      <c r="R12" s="151">
        <v>0</v>
      </c>
      <c r="S12" s="151">
        <v>0</v>
      </c>
      <c r="T12" s="151">
        <v>0</v>
      </c>
      <c r="U12" s="151">
        <v>0</v>
      </c>
      <c r="V12" s="151">
        <v>0</v>
      </c>
      <c r="W12" s="151">
        <v>0</v>
      </c>
      <c r="X12" s="151">
        <v>0</v>
      </c>
      <c r="Y12" s="151">
        <v>0</v>
      </c>
      <c r="Z12" s="151">
        <v>0</v>
      </c>
      <c r="AA12" s="151">
        <v>0</v>
      </c>
      <c r="AB12" s="151">
        <v>0</v>
      </c>
      <c r="AC12" s="151">
        <v>0</v>
      </c>
      <c r="AD12" s="151">
        <v>0</v>
      </c>
      <c r="AE12" s="151">
        <v>0</v>
      </c>
      <c r="AF12" s="151">
        <v>0</v>
      </c>
      <c r="AG12" s="151">
        <v>0</v>
      </c>
      <c r="AH12" s="151">
        <v>0</v>
      </c>
      <c r="AI12" s="151">
        <v>0</v>
      </c>
      <c r="AJ12" s="54">
        <f t="shared" si="0"/>
        <v>14756.584216000005</v>
      </c>
    </row>
    <row r="13" spans="1:36" x14ac:dyDescent="0.4">
      <c r="A13" s="4" t="s">
        <v>117</v>
      </c>
      <c r="B13" s="148">
        <v>4.2</v>
      </c>
      <c r="C13" s="149">
        <v>243.12400799999986</v>
      </c>
      <c r="D13" s="150">
        <v>0.7</v>
      </c>
      <c r="E13" s="80"/>
      <c r="F13" s="120">
        <v>170.18694400000092</v>
      </c>
      <c r="G13" s="151">
        <v>170.18694400000092</v>
      </c>
      <c r="H13" s="151">
        <v>45.020834999999771</v>
      </c>
      <c r="I13" s="151">
        <v>45.020834999999771</v>
      </c>
      <c r="J13" s="151">
        <v>9.0041669999999545</v>
      </c>
      <c r="K13" s="151">
        <v>0</v>
      </c>
      <c r="L13" s="151">
        <v>0</v>
      </c>
      <c r="M13" s="151">
        <v>0</v>
      </c>
      <c r="N13" s="151">
        <v>0</v>
      </c>
      <c r="O13" s="151">
        <v>0</v>
      </c>
      <c r="P13" s="151">
        <v>0</v>
      </c>
      <c r="Q13" s="151">
        <v>0</v>
      </c>
      <c r="R13" s="151">
        <v>0</v>
      </c>
      <c r="S13" s="151">
        <v>0</v>
      </c>
      <c r="T13" s="151">
        <v>0</v>
      </c>
      <c r="U13" s="151">
        <v>0</v>
      </c>
      <c r="V13" s="151">
        <v>0</v>
      </c>
      <c r="W13" s="151">
        <v>0</v>
      </c>
      <c r="X13" s="151">
        <v>0</v>
      </c>
      <c r="Y13" s="151">
        <v>0</v>
      </c>
      <c r="Z13" s="151">
        <v>0</v>
      </c>
      <c r="AA13" s="151">
        <v>0</v>
      </c>
      <c r="AB13" s="151">
        <v>0</v>
      </c>
      <c r="AC13" s="151">
        <v>0</v>
      </c>
      <c r="AD13" s="151">
        <v>0</v>
      </c>
      <c r="AE13" s="151">
        <v>0</v>
      </c>
      <c r="AF13" s="151">
        <v>0</v>
      </c>
      <c r="AG13" s="151">
        <v>0</v>
      </c>
      <c r="AH13" s="151">
        <v>0</v>
      </c>
      <c r="AI13" s="151">
        <v>0</v>
      </c>
      <c r="AJ13" s="54">
        <f t="shared" si="0"/>
        <v>439.41972500000128</v>
      </c>
    </row>
    <row r="14" spans="1:36" x14ac:dyDescent="0.4">
      <c r="A14" s="4" t="s">
        <v>118</v>
      </c>
      <c r="B14" s="148">
        <v>10</v>
      </c>
      <c r="C14" s="149">
        <v>569.00531499999943</v>
      </c>
      <c r="D14" s="150">
        <v>0.7</v>
      </c>
      <c r="E14" s="80"/>
      <c r="F14" s="120">
        <v>398.30377099999799</v>
      </c>
      <c r="G14" s="151">
        <v>398.30377099999799</v>
      </c>
      <c r="H14" s="151">
        <v>398.30377099999799</v>
      </c>
      <c r="I14" s="151">
        <v>398.30377099999799</v>
      </c>
      <c r="J14" s="151">
        <v>398.30377099999799</v>
      </c>
      <c r="K14" s="151">
        <v>43.1826000000001</v>
      </c>
      <c r="L14" s="151">
        <v>43.1826000000001</v>
      </c>
      <c r="M14" s="151">
        <v>43.1826000000001</v>
      </c>
      <c r="N14" s="151">
        <v>43.1826000000001</v>
      </c>
      <c r="O14" s="151">
        <v>43.1826000000001</v>
      </c>
      <c r="P14" s="151">
        <v>0</v>
      </c>
      <c r="Q14" s="151">
        <v>0</v>
      </c>
      <c r="R14" s="151">
        <v>0</v>
      </c>
      <c r="S14" s="151">
        <v>0</v>
      </c>
      <c r="T14" s="151">
        <v>0</v>
      </c>
      <c r="U14" s="151">
        <v>0</v>
      </c>
      <c r="V14" s="151">
        <v>0</v>
      </c>
      <c r="W14" s="151">
        <v>0</v>
      </c>
      <c r="X14" s="151">
        <v>0</v>
      </c>
      <c r="Y14" s="151">
        <v>0</v>
      </c>
      <c r="Z14" s="151">
        <v>0</v>
      </c>
      <c r="AA14" s="151">
        <v>0</v>
      </c>
      <c r="AB14" s="151">
        <v>0</v>
      </c>
      <c r="AC14" s="151">
        <v>0</v>
      </c>
      <c r="AD14" s="151">
        <v>0</v>
      </c>
      <c r="AE14" s="151">
        <v>0</v>
      </c>
      <c r="AF14" s="151">
        <v>0</v>
      </c>
      <c r="AG14" s="151">
        <v>0</v>
      </c>
      <c r="AH14" s="151">
        <v>0</v>
      </c>
      <c r="AI14" s="151">
        <v>0</v>
      </c>
      <c r="AJ14" s="54">
        <f t="shared" si="0"/>
        <v>2207.4318549999907</v>
      </c>
    </row>
    <row r="15" spans="1:36" x14ac:dyDescent="0.4">
      <c r="A15" s="4" t="s">
        <v>119</v>
      </c>
      <c r="B15" s="148">
        <v>4.2</v>
      </c>
      <c r="C15" s="149">
        <v>32.469712999999935</v>
      </c>
      <c r="D15" s="150">
        <v>0.7</v>
      </c>
      <c r="E15" s="80"/>
      <c r="F15" s="120">
        <v>22.728818000000032</v>
      </c>
      <c r="G15" s="151">
        <v>22.728818000000032</v>
      </c>
      <c r="H15" s="151">
        <v>22.728818000000032</v>
      </c>
      <c r="I15" s="151">
        <v>22.728818000000032</v>
      </c>
      <c r="J15" s="151">
        <v>4.545763600000007</v>
      </c>
      <c r="K15" s="151">
        <v>0</v>
      </c>
      <c r="L15" s="151">
        <v>0</v>
      </c>
      <c r="M15" s="151">
        <v>0</v>
      </c>
      <c r="N15" s="151">
        <v>0</v>
      </c>
      <c r="O15" s="151">
        <v>0</v>
      </c>
      <c r="P15" s="151">
        <v>0</v>
      </c>
      <c r="Q15" s="151">
        <v>0</v>
      </c>
      <c r="R15" s="151">
        <v>0</v>
      </c>
      <c r="S15" s="151">
        <v>0</v>
      </c>
      <c r="T15" s="151">
        <v>0</v>
      </c>
      <c r="U15" s="151">
        <v>0</v>
      </c>
      <c r="V15" s="151">
        <v>0</v>
      </c>
      <c r="W15" s="151">
        <v>0</v>
      </c>
      <c r="X15" s="151">
        <v>0</v>
      </c>
      <c r="Y15" s="151">
        <v>0</v>
      </c>
      <c r="Z15" s="151">
        <v>0</v>
      </c>
      <c r="AA15" s="151">
        <v>0</v>
      </c>
      <c r="AB15" s="151">
        <v>0</v>
      </c>
      <c r="AC15" s="151">
        <v>0</v>
      </c>
      <c r="AD15" s="151">
        <v>0</v>
      </c>
      <c r="AE15" s="151">
        <v>0</v>
      </c>
      <c r="AF15" s="151">
        <v>0</v>
      </c>
      <c r="AG15" s="151">
        <v>0</v>
      </c>
      <c r="AH15" s="151">
        <v>0</v>
      </c>
      <c r="AI15" s="151">
        <v>0</v>
      </c>
      <c r="AJ15" s="54">
        <f t="shared" si="0"/>
        <v>95.46103560000013</v>
      </c>
    </row>
    <row r="16" spans="1:36" x14ac:dyDescent="0.4">
      <c r="A16" s="4" t="s">
        <v>120</v>
      </c>
      <c r="B16" s="148">
        <v>10</v>
      </c>
      <c r="C16" s="149">
        <v>198.96851200000074</v>
      </c>
      <c r="D16" s="150">
        <v>0.7</v>
      </c>
      <c r="E16" s="80"/>
      <c r="F16" s="120">
        <v>139.27798699999971</v>
      </c>
      <c r="G16" s="151">
        <v>139.27798699999971</v>
      </c>
      <c r="H16" s="151">
        <v>139.27798699999971</v>
      </c>
      <c r="I16" s="151">
        <v>139.27798699999971</v>
      </c>
      <c r="J16" s="151">
        <v>139.27798699999971</v>
      </c>
      <c r="K16" s="151">
        <v>14.620450000000003</v>
      </c>
      <c r="L16" s="151">
        <v>14.620450000000003</v>
      </c>
      <c r="M16" s="151">
        <v>14.620450000000003</v>
      </c>
      <c r="N16" s="151">
        <v>14.620450000000003</v>
      </c>
      <c r="O16" s="151">
        <v>14.620450000000003</v>
      </c>
      <c r="P16" s="151">
        <v>0</v>
      </c>
      <c r="Q16" s="151">
        <v>0</v>
      </c>
      <c r="R16" s="151">
        <v>0</v>
      </c>
      <c r="S16" s="151">
        <v>0</v>
      </c>
      <c r="T16" s="151">
        <v>0</v>
      </c>
      <c r="U16" s="151">
        <v>0</v>
      </c>
      <c r="V16" s="151">
        <v>0</v>
      </c>
      <c r="W16" s="151">
        <v>0</v>
      </c>
      <c r="X16" s="151">
        <v>0</v>
      </c>
      <c r="Y16" s="151">
        <v>0</v>
      </c>
      <c r="Z16" s="151">
        <v>0</v>
      </c>
      <c r="AA16" s="151">
        <v>0</v>
      </c>
      <c r="AB16" s="151">
        <v>0</v>
      </c>
      <c r="AC16" s="151">
        <v>0</v>
      </c>
      <c r="AD16" s="151">
        <v>0</v>
      </c>
      <c r="AE16" s="151">
        <v>0</v>
      </c>
      <c r="AF16" s="151">
        <v>0</v>
      </c>
      <c r="AG16" s="151">
        <v>0</v>
      </c>
      <c r="AH16" s="151">
        <v>0</v>
      </c>
      <c r="AI16" s="151">
        <v>0</v>
      </c>
      <c r="AJ16" s="54">
        <f t="shared" si="0"/>
        <v>769.49218499999859</v>
      </c>
    </row>
    <row r="17" spans="1:36" x14ac:dyDescent="0.4">
      <c r="A17" s="4" t="s">
        <v>121</v>
      </c>
      <c r="B17" s="148">
        <v>4.2</v>
      </c>
      <c r="C17" s="149">
        <v>11.35392100000003</v>
      </c>
      <c r="D17" s="150">
        <v>0.7</v>
      </c>
      <c r="E17" s="80"/>
      <c r="F17" s="120">
        <v>7.9477840000000279</v>
      </c>
      <c r="G17" s="151">
        <v>7.9477840000000279</v>
      </c>
      <c r="H17" s="151">
        <v>7.9477840000000279</v>
      </c>
      <c r="I17" s="151">
        <v>7.9477840000000279</v>
      </c>
      <c r="J17" s="151">
        <v>1.5895568000000058</v>
      </c>
      <c r="K17" s="151">
        <v>0</v>
      </c>
      <c r="L17" s="151">
        <v>0</v>
      </c>
      <c r="M17" s="151">
        <v>0</v>
      </c>
      <c r="N17" s="151">
        <v>0</v>
      </c>
      <c r="O17" s="151">
        <v>0</v>
      </c>
      <c r="P17" s="151">
        <v>0</v>
      </c>
      <c r="Q17" s="151">
        <v>0</v>
      </c>
      <c r="R17" s="151">
        <v>0</v>
      </c>
      <c r="S17" s="151">
        <v>0</v>
      </c>
      <c r="T17" s="151">
        <v>0</v>
      </c>
      <c r="U17" s="151">
        <v>0</v>
      </c>
      <c r="V17" s="151">
        <v>0</v>
      </c>
      <c r="W17" s="151">
        <v>0</v>
      </c>
      <c r="X17" s="151">
        <v>0</v>
      </c>
      <c r="Y17" s="151">
        <v>0</v>
      </c>
      <c r="Z17" s="151">
        <v>0</v>
      </c>
      <c r="AA17" s="151">
        <v>0</v>
      </c>
      <c r="AB17" s="151">
        <v>0</v>
      </c>
      <c r="AC17" s="151">
        <v>0</v>
      </c>
      <c r="AD17" s="151">
        <v>0</v>
      </c>
      <c r="AE17" s="151">
        <v>0</v>
      </c>
      <c r="AF17" s="151">
        <v>0</v>
      </c>
      <c r="AG17" s="151">
        <v>0</v>
      </c>
      <c r="AH17" s="151">
        <v>0</v>
      </c>
      <c r="AI17" s="151">
        <v>0</v>
      </c>
      <c r="AJ17" s="54">
        <f t="shared" si="0"/>
        <v>33.380692800000119</v>
      </c>
    </row>
    <row r="18" spans="1:36" x14ac:dyDescent="0.4">
      <c r="A18" s="4" t="s">
        <v>122</v>
      </c>
      <c r="B18" s="148">
        <v>10</v>
      </c>
      <c r="C18" s="149">
        <v>505.572609</v>
      </c>
      <c r="D18" s="150">
        <v>0.57999999999999996</v>
      </c>
      <c r="E18" s="80"/>
      <c r="F18" s="120">
        <v>293.23211099999997</v>
      </c>
      <c r="G18" s="151">
        <v>293.23211099999997</v>
      </c>
      <c r="H18" s="151">
        <v>78.273526000000032</v>
      </c>
      <c r="I18" s="151">
        <v>78.273526000000032</v>
      </c>
      <c r="J18" s="151">
        <v>78.273526000000032</v>
      </c>
      <c r="K18" s="151">
        <v>78.273526000000032</v>
      </c>
      <c r="L18" s="151">
        <v>78.273526000000032</v>
      </c>
      <c r="M18" s="151">
        <v>78.273526000000032</v>
      </c>
      <c r="N18" s="151">
        <v>78.273526000000032</v>
      </c>
      <c r="O18" s="151">
        <v>78.273526000000032</v>
      </c>
      <c r="P18" s="151">
        <v>0</v>
      </c>
      <c r="Q18" s="151">
        <v>0</v>
      </c>
      <c r="R18" s="151">
        <v>0</v>
      </c>
      <c r="S18" s="151">
        <v>0</v>
      </c>
      <c r="T18" s="151">
        <v>0</v>
      </c>
      <c r="U18" s="151">
        <v>0</v>
      </c>
      <c r="V18" s="151">
        <v>0</v>
      </c>
      <c r="W18" s="151">
        <v>0</v>
      </c>
      <c r="X18" s="151">
        <v>0</v>
      </c>
      <c r="Y18" s="151">
        <v>0</v>
      </c>
      <c r="Z18" s="151">
        <v>0</v>
      </c>
      <c r="AA18" s="151">
        <v>0</v>
      </c>
      <c r="AB18" s="151">
        <v>0</v>
      </c>
      <c r="AC18" s="151">
        <v>0</v>
      </c>
      <c r="AD18" s="151">
        <v>0</v>
      </c>
      <c r="AE18" s="151">
        <v>0</v>
      </c>
      <c r="AF18" s="151">
        <v>0</v>
      </c>
      <c r="AG18" s="151">
        <v>0</v>
      </c>
      <c r="AH18" s="151">
        <v>0</v>
      </c>
      <c r="AI18" s="151">
        <v>0</v>
      </c>
      <c r="AJ18" s="54">
        <f t="shared" si="0"/>
        <v>1212.6524300000001</v>
      </c>
    </row>
    <row r="19" spans="1:36" x14ac:dyDescent="0.4">
      <c r="A19" s="4" t="s">
        <v>123</v>
      </c>
      <c r="B19" s="148">
        <v>4.2</v>
      </c>
      <c r="C19" s="149">
        <v>67.574477000000016</v>
      </c>
      <c r="D19" s="150">
        <v>0.57999999999999996</v>
      </c>
      <c r="E19" s="80"/>
      <c r="F19" s="120">
        <v>39.193196</v>
      </c>
      <c r="G19" s="151">
        <v>39.193196</v>
      </c>
      <c r="H19" s="151">
        <v>10.461984999999999</v>
      </c>
      <c r="I19" s="151">
        <v>10.461984999999999</v>
      </c>
      <c r="J19" s="151">
        <v>2.0923969999999996</v>
      </c>
      <c r="K19" s="151">
        <v>0</v>
      </c>
      <c r="L19" s="151">
        <v>0</v>
      </c>
      <c r="M19" s="151">
        <v>0</v>
      </c>
      <c r="N19" s="151">
        <v>0</v>
      </c>
      <c r="O19" s="151">
        <v>0</v>
      </c>
      <c r="P19" s="151">
        <v>0</v>
      </c>
      <c r="Q19" s="151">
        <v>0</v>
      </c>
      <c r="R19" s="151">
        <v>0</v>
      </c>
      <c r="S19" s="151">
        <v>0</v>
      </c>
      <c r="T19" s="151">
        <v>0</v>
      </c>
      <c r="U19" s="151">
        <v>0</v>
      </c>
      <c r="V19" s="151">
        <v>0</v>
      </c>
      <c r="W19" s="151">
        <v>0</v>
      </c>
      <c r="X19" s="151">
        <v>0</v>
      </c>
      <c r="Y19" s="151">
        <v>0</v>
      </c>
      <c r="Z19" s="151">
        <v>0</v>
      </c>
      <c r="AA19" s="151">
        <v>0</v>
      </c>
      <c r="AB19" s="151">
        <v>0</v>
      </c>
      <c r="AC19" s="151">
        <v>0</v>
      </c>
      <c r="AD19" s="151">
        <v>0</v>
      </c>
      <c r="AE19" s="151">
        <v>0</v>
      </c>
      <c r="AF19" s="151">
        <v>0</v>
      </c>
      <c r="AG19" s="151">
        <v>0</v>
      </c>
      <c r="AH19" s="151">
        <v>0</v>
      </c>
      <c r="AI19" s="151">
        <v>0</v>
      </c>
      <c r="AJ19" s="54">
        <f t="shared" si="0"/>
        <v>101.402759</v>
      </c>
    </row>
    <row r="20" spans="1:36" x14ac:dyDescent="0.4">
      <c r="A20" s="4" t="s">
        <v>124</v>
      </c>
      <c r="B20" s="148">
        <v>10</v>
      </c>
      <c r="C20" s="149">
        <v>83.094835000000003</v>
      </c>
      <c r="D20" s="150">
        <v>0.6</v>
      </c>
      <c r="E20" s="80"/>
      <c r="F20" s="120">
        <v>49.85690000000001</v>
      </c>
      <c r="G20" s="151">
        <v>49.85690000000001</v>
      </c>
      <c r="H20" s="151">
        <v>49.85690000000001</v>
      </c>
      <c r="I20" s="151">
        <v>49.85690000000001</v>
      </c>
      <c r="J20" s="151">
        <v>49.85690000000001</v>
      </c>
      <c r="K20" s="151">
        <v>5.2501639999999998</v>
      </c>
      <c r="L20" s="151">
        <v>5.2501639999999998</v>
      </c>
      <c r="M20" s="151">
        <v>5.2501639999999998</v>
      </c>
      <c r="N20" s="151">
        <v>5.2501639999999998</v>
      </c>
      <c r="O20" s="151">
        <v>5.2501639999999998</v>
      </c>
      <c r="P20" s="151">
        <v>0</v>
      </c>
      <c r="Q20" s="151">
        <v>0</v>
      </c>
      <c r="R20" s="151">
        <v>0</v>
      </c>
      <c r="S20" s="151">
        <v>0</v>
      </c>
      <c r="T20" s="151">
        <v>0</v>
      </c>
      <c r="U20" s="151">
        <v>0</v>
      </c>
      <c r="V20" s="151">
        <v>0</v>
      </c>
      <c r="W20" s="151">
        <v>0</v>
      </c>
      <c r="X20" s="151">
        <v>0</v>
      </c>
      <c r="Y20" s="151">
        <v>0</v>
      </c>
      <c r="Z20" s="151">
        <v>0</v>
      </c>
      <c r="AA20" s="151">
        <v>0</v>
      </c>
      <c r="AB20" s="151">
        <v>0</v>
      </c>
      <c r="AC20" s="151">
        <v>0</v>
      </c>
      <c r="AD20" s="151">
        <v>0</v>
      </c>
      <c r="AE20" s="151">
        <v>0</v>
      </c>
      <c r="AF20" s="151">
        <v>0</v>
      </c>
      <c r="AG20" s="151">
        <v>0</v>
      </c>
      <c r="AH20" s="151">
        <v>0</v>
      </c>
      <c r="AI20" s="151">
        <v>0</v>
      </c>
      <c r="AJ20" s="54">
        <f t="shared" si="0"/>
        <v>275.53532000000001</v>
      </c>
    </row>
    <row r="21" spans="1:36" x14ac:dyDescent="0.4">
      <c r="A21" s="4" t="s">
        <v>125</v>
      </c>
      <c r="B21" s="148">
        <v>4.2</v>
      </c>
      <c r="C21" s="149">
        <v>7.4512729999999996</v>
      </c>
      <c r="D21" s="150">
        <v>0.6</v>
      </c>
      <c r="E21" s="80"/>
      <c r="F21" s="120">
        <v>4.4707649999999992</v>
      </c>
      <c r="G21" s="151">
        <v>4.4707649999999992</v>
      </c>
      <c r="H21" s="151">
        <v>4.4707649999999992</v>
      </c>
      <c r="I21" s="151">
        <v>4.4707649999999992</v>
      </c>
      <c r="J21" s="151">
        <v>0.89415299999999986</v>
      </c>
      <c r="K21" s="151">
        <v>0</v>
      </c>
      <c r="L21" s="151">
        <v>0</v>
      </c>
      <c r="M21" s="151">
        <v>0</v>
      </c>
      <c r="N21" s="151">
        <v>0</v>
      </c>
      <c r="O21" s="151">
        <v>0</v>
      </c>
      <c r="P21" s="151">
        <v>0</v>
      </c>
      <c r="Q21" s="151">
        <v>0</v>
      </c>
      <c r="R21" s="151">
        <v>0</v>
      </c>
      <c r="S21" s="151">
        <v>0</v>
      </c>
      <c r="T21" s="151">
        <v>0</v>
      </c>
      <c r="U21" s="151">
        <v>0</v>
      </c>
      <c r="V21" s="151">
        <v>0</v>
      </c>
      <c r="W21" s="151">
        <v>0</v>
      </c>
      <c r="X21" s="151">
        <v>0</v>
      </c>
      <c r="Y21" s="151">
        <v>0</v>
      </c>
      <c r="Z21" s="151">
        <v>0</v>
      </c>
      <c r="AA21" s="151">
        <v>0</v>
      </c>
      <c r="AB21" s="151">
        <v>0</v>
      </c>
      <c r="AC21" s="151">
        <v>0</v>
      </c>
      <c r="AD21" s="151">
        <v>0</v>
      </c>
      <c r="AE21" s="151">
        <v>0</v>
      </c>
      <c r="AF21" s="151">
        <v>0</v>
      </c>
      <c r="AG21" s="151">
        <v>0</v>
      </c>
      <c r="AH21" s="151">
        <v>0</v>
      </c>
      <c r="AI21" s="151">
        <v>0</v>
      </c>
      <c r="AJ21" s="54">
        <f t="shared" si="0"/>
        <v>18.777212999999996</v>
      </c>
    </row>
    <row r="22" spans="1:36" x14ac:dyDescent="0.4">
      <c r="A22" s="4" t="s">
        <v>126</v>
      </c>
      <c r="B22" s="148">
        <v>10</v>
      </c>
      <c r="C22" s="149">
        <v>38.357983000000011</v>
      </c>
      <c r="D22" s="150">
        <v>0.57999999999999996</v>
      </c>
      <c r="E22" s="80"/>
      <c r="F22" s="120">
        <v>22.247627999999999</v>
      </c>
      <c r="G22" s="151">
        <v>22.247627999999999</v>
      </c>
      <c r="H22" s="151">
        <v>22.247627999999999</v>
      </c>
      <c r="I22" s="151">
        <v>22.247627999999999</v>
      </c>
      <c r="J22" s="151">
        <v>22.247627999999999</v>
      </c>
      <c r="K22" s="151">
        <v>2.2444060000000001</v>
      </c>
      <c r="L22" s="151">
        <v>2.2444060000000001</v>
      </c>
      <c r="M22" s="151">
        <v>2.2444060000000001</v>
      </c>
      <c r="N22" s="151">
        <v>2.2444060000000001</v>
      </c>
      <c r="O22" s="151">
        <v>2.2444060000000001</v>
      </c>
      <c r="P22" s="151">
        <v>0</v>
      </c>
      <c r="Q22" s="151">
        <v>0</v>
      </c>
      <c r="R22" s="151">
        <v>0</v>
      </c>
      <c r="S22" s="151">
        <v>0</v>
      </c>
      <c r="T22" s="151">
        <v>0</v>
      </c>
      <c r="U22" s="151">
        <v>0</v>
      </c>
      <c r="V22" s="151">
        <v>0</v>
      </c>
      <c r="W22" s="151">
        <v>0</v>
      </c>
      <c r="X22" s="151">
        <v>0</v>
      </c>
      <c r="Y22" s="151">
        <v>0</v>
      </c>
      <c r="Z22" s="151">
        <v>0</v>
      </c>
      <c r="AA22" s="151">
        <v>0</v>
      </c>
      <c r="AB22" s="151">
        <v>0</v>
      </c>
      <c r="AC22" s="151">
        <v>0</v>
      </c>
      <c r="AD22" s="151">
        <v>0</v>
      </c>
      <c r="AE22" s="151">
        <v>0</v>
      </c>
      <c r="AF22" s="151">
        <v>0</v>
      </c>
      <c r="AG22" s="151">
        <v>0</v>
      </c>
      <c r="AH22" s="151">
        <v>0</v>
      </c>
      <c r="AI22" s="151">
        <v>0</v>
      </c>
      <c r="AJ22" s="81">
        <f t="shared" si="0"/>
        <v>122.46016999999998</v>
      </c>
    </row>
    <row r="23" spans="1:36" x14ac:dyDescent="0.4">
      <c r="A23" s="4" t="s">
        <v>127</v>
      </c>
      <c r="B23" s="148">
        <v>4.2</v>
      </c>
      <c r="C23" s="149">
        <v>3.4396330000000002</v>
      </c>
      <c r="D23" s="150">
        <v>0.57999999999999996</v>
      </c>
      <c r="E23" s="79"/>
      <c r="F23" s="151">
        <v>1.9949919999999999</v>
      </c>
      <c r="G23" s="151">
        <v>1.9949919999999999</v>
      </c>
      <c r="H23" s="151">
        <v>1.9949919999999999</v>
      </c>
      <c r="I23" s="151">
        <v>1.9949919999999999</v>
      </c>
      <c r="J23" s="151">
        <v>0.39899839999999998</v>
      </c>
      <c r="K23" s="151">
        <v>0</v>
      </c>
      <c r="L23" s="151">
        <v>0</v>
      </c>
      <c r="M23" s="151">
        <v>0</v>
      </c>
      <c r="N23" s="151">
        <v>0</v>
      </c>
      <c r="O23" s="151">
        <v>0</v>
      </c>
      <c r="P23" s="151">
        <v>0</v>
      </c>
      <c r="Q23" s="151">
        <v>0</v>
      </c>
      <c r="R23" s="151">
        <v>0</v>
      </c>
      <c r="S23" s="151">
        <v>0</v>
      </c>
      <c r="T23" s="151">
        <v>0</v>
      </c>
      <c r="U23" s="151">
        <v>0</v>
      </c>
      <c r="V23" s="151">
        <v>0</v>
      </c>
      <c r="W23" s="151">
        <v>0</v>
      </c>
      <c r="X23" s="151">
        <v>0</v>
      </c>
      <c r="Y23" s="151">
        <v>0</v>
      </c>
      <c r="Z23" s="151">
        <v>0</v>
      </c>
      <c r="AA23" s="151">
        <v>0</v>
      </c>
      <c r="AB23" s="151">
        <v>0</v>
      </c>
      <c r="AC23" s="151">
        <v>0</v>
      </c>
      <c r="AD23" s="151">
        <v>0</v>
      </c>
      <c r="AE23" s="151">
        <v>0</v>
      </c>
      <c r="AF23" s="151">
        <v>0</v>
      </c>
      <c r="AG23" s="151">
        <v>0</v>
      </c>
      <c r="AH23" s="151">
        <v>0</v>
      </c>
      <c r="AI23" s="151">
        <v>0</v>
      </c>
      <c r="AJ23" s="54">
        <f t="shared" si="0"/>
        <v>8.3789663999999995</v>
      </c>
    </row>
    <row r="24" spans="1:36" x14ac:dyDescent="0.4">
      <c r="A24" s="4" t="s">
        <v>128</v>
      </c>
      <c r="B24" s="148">
        <v>10</v>
      </c>
      <c r="C24" s="149">
        <v>370.54354041666676</v>
      </c>
      <c r="D24" s="150">
        <v>0.57999999999999996</v>
      </c>
      <c r="E24" s="79"/>
      <c r="F24" s="151">
        <v>214.91525458333342</v>
      </c>
      <c r="G24" s="151">
        <v>214.91525458333342</v>
      </c>
      <c r="H24" s="151">
        <v>56.471669583333345</v>
      </c>
      <c r="I24" s="151">
        <v>56.471669583333345</v>
      </c>
      <c r="J24" s="151">
        <v>56.471669583333345</v>
      </c>
      <c r="K24" s="151">
        <v>56.471669583333345</v>
      </c>
      <c r="L24" s="151">
        <v>56.471669583333345</v>
      </c>
      <c r="M24" s="151">
        <v>56.471669583333345</v>
      </c>
      <c r="N24" s="151">
        <v>56.471669583333345</v>
      </c>
      <c r="O24" s="151">
        <v>56.471669583333345</v>
      </c>
      <c r="P24" s="151">
        <v>0</v>
      </c>
      <c r="Q24" s="151">
        <v>0</v>
      </c>
      <c r="R24" s="151">
        <v>0</v>
      </c>
      <c r="S24" s="151">
        <v>0</v>
      </c>
      <c r="T24" s="151">
        <v>0</v>
      </c>
      <c r="U24" s="151">
        <v>0</v>
      </c>
      <c r="V24" s="151">
        <v>0</v>
      </c>
      <c r="W24" s="151">
        <v>0</v>
      </c>
      <c r="X24" s="151">
        <v>0</v>
      </c>
      <c r="Y24" s="151">
        <v>0</v>
      </c>
      <c r="Z24" s="151">
        <v>0</v>
      </c>
      <c r="AA24" s="151">
        <v>0</v>
      </c>
      <c r="AB24" s="151">
        <v>0</v>
      </c>
      <c r="AC24" s="151">
        <v>0</v>
      </c>
      <c r="AD24" s="151">
        <v>0</v>
      </c>
      <c r="AE24" s="151">
        <v>0</v>
      </c>
      <c r="AF24" s="151">
        <v>0</v>
      </c>
      <c r="AG24" s="151">
        <v>0</v>
      </c>
      <c r="AH24" s="151">
        <v>0</v>
      </c>
      <c r="AI24" s="151">
        <v>0</v>
      </c>
      <c r="AJ24" s="54">
        <f t="shared" si="0"/>
        <v>881.60386583333343</v>
      </c>
    </row>
    <row r="25" spans="1:36" x14ac:dyDescent="0.4">
      <c r="A25" s="4" t="s">
        <v>129</v>
      </c>
      <c r="B25" s="148">
        <v>4.2</v>
      </c>
      <c r="C25" s="149">
        <v>49.526584583333346</v>
      </c>
      <c r="D25" s="150">
        <v>0.57999999999999996</v>
      </c>
      <c r="E25" s="79"/>
      <c r="F25" s="151">
        <v>28.725418333333341</v>
      </c>
      <c r="G25" s="151">
        <v>28.725418333333341</v>
      </c>
      <c r="H25" s="151">
        <v>7.5479641666666648</v>
      </c>
      <c r="I25" s="151">
        <v>7.5479641666666648</v>
      </c>
      <c r="J25" s="151">
        <v>1.5095928333333331</v>
      </c>
      <c r="K25" s="151">
        <v>0</v>
      </c>
      <c r="L25" s="151">
        <v>0</v>
      </c>
      <c r="M25" s="151">
        <v>0</v>
      </c>
      <c r="N25" s="151">
        <v>0</v>
      </c>
      <c r="O25" s="151">
        <v>0</v>
      </c>
      <c r="P25" s="151">
        <v>0</v>
      </c>
      <c r="Q25" s="151">
        <v>0</v>
      </c>
      <c r="R25" s="151">
        <v>0</v>
      </c>
      <c r="S25" s="151">
        <v>0</v>
      </c>
      <c r="T25" s="151">
        <v>0</v>
      </c>
      <c r="U25" s="151">
        <v>0</v>
      </c>
      <c r="V25" s="151">
        <v>0</v>
      </c>
      <c r="W25" s="151">
        <v>0</v>
      </c>
      <c r="X25" s="151">
        <v>0</v>
      </c>
      <c r="Y25" s="151">
        <v>0</v>
      </c>
      <c r="Z25" s="151">
        <v>0</v>
      </c>
      <c r="AA25" s="151">
        <v>0</v>
      </c>
      <c r="AB25" s="151">
        <v>0</v>
      </c>
      <c r="AC25" s="151">
        <v>0</v>
      </c>
      <c r="AD25" s="151">
        <v>0</v>
      </c>
      <c r="AE25" s="151">
        <v>0</v>
      </c>
      <c r="AF25" s="151">
        <v>0</v>
      </c>
      <c r="AG25" s="151">
        <v>0</v>
      </c>
      <c r="AH25" s="151">
        <v>0</v>
      </c>
      <c r="AI25" s="151">
        <v>0</v>
      </c>
      <c r="AJ25" s="54">
        <f t="shared" si="0"/>
        <v>74.056357833333337</v>
      </c>
    </row>
    <row r="26" spans="1:36" x14ac:dyDescent="0.4">
      <c r="A26" s="4" t="s">
        <v>130</v>
      </c>
      <c r="B26" s="148">
        <v>10</v>
      </c>
      <c r="C26" s="149">
        <v>66.753745416666689</v>
      </c>
      <c r="D26" s="150">
        <v>0.6</v>
      </c>
      <c r="E26" s="80"/>
      <c r="F26" s="120">
        <v>40.05224666666669</v>
      </c>
      <c r="G26" s="151">
        <v>40.05224666666669</v>
      </c>
      <c r="H26" s="151">
        <v>40.05224666666669</v>
      </c>
      <c r="I26" s="151">
        <v>40.05224666666669</v>
      </c>
      <c r="J26" s="151">
        <v>40.05224666666669</v>
      </c>
      <c r="K26" s="151">
        <v>4.6296979166666681</v>
      </c>
      <c r="L26" s="151">
        <v>4.6296979166666681</v>
      </c>
      <c r="M26" s="151">
        <v>4.6296979166666681</v>
      </c>
      <c r="N26" s="151">
        <v>4.6296979166666681</v>
      </c>
      <c r="O26" s="151">
        <v>4.6296979166666681</v>
      </c>
      <c r="P26" s="151">
        <v>0</v>
      </c>
      <c r="Q26" s="151">
        <v>0</v>
      </c>
      <c r="R26" s="151">
        <v>0</v>
      </c>
      <c r="S26" s="151">
        <v>0</v>
      </c>
      <c r="T26" s="151">
        <v>0</v>
      </c>
      <c r="U26" s="151">
        <v>0</v>
      </c>
      <c r="V26" s="151">
        <v>0</v>
      </c>
      <c r="W26" s="151">
        <v>0</v>
      </c>
      <c r="X26" s="151">
        <v>0</v>
      </c>
      <c r="Y26" s="151">
        <v>0</v>
      </c>
      <c r="Z26" s="151">
        <v>0</v>
      </c>
      <c r="AA26" s="151">
        <v>0</v>
      </c>
      <c r="AB26" s="151">
        <v>0</v>
      </c>
      <c r="AC26" s="151">
        <v>0</v>
      </c>
      <c r="AD26" s="151">
        <v>0</v>
      </c>
      <c r="AE26" s="151">
        <v>0</v>
      </c>
      <c r="AF26" s="151">
        <v>0</v>
      </c>
      <c r="AG26" s="151">
        <v>0</v>
      </c>
      <c r="AH26" s="151">
        <v>0</v>
      </c>
      <c r="AI26" s="151">
        <v>0</v>
      </c>
      <c r="AJ26" s="81">
        <f t="shared" si="0"/>
        <v>223.40972291666674</v>
      </c>
    </row>
    <row r="27" spans="1:36" x14ac:dyDescent="0.4">
      <c r="A27" s="4" t="s">
        <v>131</v>
      </c>
      <c r="B27" s="148">
        <v>4.2</v>
      </c>
      <c r="C27" s="149">
        <v>5.9859379166666695</v>
      </c>
      <c r="D27" s="150">
        <v>0.6</v>
      </c>
      <c r="E27" s="79"/>
      <c r="F27" s="151">
        <v>3.5915654166666666</v>
      </c>
      <c r="G27" s="151">
        <v>3.5915654166666666</v>
      </c>
      <c r="H27" s="151">
        <v>3.5915654166666666</v>
      </c>
      <c r="I27" s="151">
        <v>3.5915654166666666</v>
      </c>
      <c r="J27" s="151">
        <v>0.71831308333333332</v>
      </c>
      <c r="K27" s="151">
        <v>0</v>
      </c>
      <c r="L27" s="151">
        <v>0</v>
      </c>
      <c r="M27" s="151">
        <v>0</v>
      </c>
      <c r="N27" s="151">
        <v>0</v>
      </c>
      <c r="O27" s="151">
        <v>0</v>
      </c>
      <c r="P27" s="151">
        <v>0</v>
      </c>
      <c r="Q27" s="151">
        <v>0</v>
      </c>
      <c r="R27" s="151">
        <v>0</v>
      </c>
      <c r="S27" s="151">
        <v>0</v>
      </c>
      <c r="T27" s="151">
        <v>0</v>
      </c>
      <c r="U27" s="151">
        <v>0</v>
      </c>
      <c r="V27" s="151">
        <v>0</v>
      </c>
      <c r="W27" s="151">
        <v>0</v>
      </c>
      <c r="X27" s="151">
        <v>0</v>
      </c>
      <c r="Y27" s="151">
        <v>0</v>
      </c>
      <c r="Z27" s="151">
        <v>0</v>
      </c>
      <c r="AA27" s="151">
        <v>0</v>
      </c>
      <c r="AB27" s="151">
        <v>0</v>
      </c>
      <c r="AC27" s="151">
        <v>0</v>
      </c>
      <c r="AD27" s="151">
        <v>0</v>
      </c>
      <c r="AE27" s="151">
        <v>0</v>
      </c>
      <c r="AF27" s="151">
        <v>0</v>
      </c>
      <c r="AG27" s="151">
        <v>0</v>
      </c>
      <c r="AH27" s="151">
        <v>0</v>
      </c>
      <c r="AI27" s="151">
        <v>0</v>
      </c>
      <c r="AJ27" s="54">
        <f t="shared" si="0"/>
        <v>15.08457475</v>
      </c>
    </row>
    <row r="28" spans="1:36" x14ac:dyDescent="0.4">
      <c r="A28" s="4" t="s">
        <v>132</v>
      </c>
      <c r="B28" s="148">
        <v>10</v>
      </c>
      <c r="C28" s="149">
        <v>26.425162083333333</v>
      </c>
      <c r="D28" s="150">
        <v>0.57999999999999996</v>
      </c>
      <c r="E28" s="79"/>
      <c r="F28" s="151">
        <v>15.326594999999996</v>
      </c>
      <c r="G28" s="151">
        <v>15.326594999999996</v>
      </c>
      <c r="H28" s="151">
        <v>15.326594999999996</v>
      </c>
      <c r="I28" s="151">
        <v>15.326594999999996</v>
      </c>
      <c r="J28" s="151">
        <v>15.326594999999996</v>
      </c>
      <c r="K28" s="151">
        <v>1.71474375</v>
      </c>
      <c r="L28" s="151">
        <v>1.71474375</v>
      </c>
      <c r="M28" s="151">
        <v>1.71474375</v>
      </c>
      <c r="N28" s="151">
        <v>1.71474375</v>
      </c>
      <c r="O28" s="151">
        <v>1.71474375</v>
      </c>
      <c r="P28" s="151">
        <v>0</v>
      </c>
      <c r="Q28" s="151">
        <v>0</v>
      </c>
      <c r="R28" s="151">
        <v>0</v>
      </c>
      <c r="S28" s="151">
        <v>0</v>
      </c>
      <c r="T28" s="151">
        <v>0</v>
      </c>
      <c r="U28" s="151">
        <v>0</v>
      </c>
      <c r="V28" s="151">
        <v>0</v>
      </c>
      <c r="W28" s="151">
        <v>0</v>
      </c>
      <c r="X28" s="151">
        <v>0</v>
      </c>
      <c r="Y28" s="151">
        <v>0</v>
      </c>
      <c r="Z28" s="151">
        <v>0</v>
      </c>
      <c r="AA28" s="151">
        <v>0</v>
      </c>
      <c r="AB28" s="151">
        <v>0</v>
      </c>
      <c r="AC28" s="151">
        <v>0</v>
      </c>
      <c r="AD28" s="151">
        <v>0</v>
      </c>
      <c r="AE28" s="151">
        <v>0</v>
      </c>
      <c r="AF28" s="151">
        <v>0</v>
      </c>
      <c r="AG28" s="151">
        <v>0</v>
      </c>
      <c r="AH28" s="151">
        <v>0</v>
      </c>
      <c r="AI28" s="151">
        <v>0</v>
      </c>
      <c r="AJ28" s="54">
        <f t="shared" si="0"/>
        <v>85.206693749999957</v>
      </c>
    </row>
    <row r="29" spans="1:36" x14ac:dyDescent="0.4">
      <c r="A29" s="4" t="s">
        <v>133</v>
      </c>
      <c r="B29" s="148">
        <v>4.2</v>
      </c>
      <c r="C29" s="149">
        <v>2.3695945833333334</v>
      </c>
      <c r="D29" s="150">
        <v>0.57999999999999996</v>
      </c>
      <c r="E29" s="79"/>
      <c r="F29" s="151">
        <v>1.3743637499999997</v>
      </c>
      <c r="G29" s="151">
        <v>1.3743637499999997</v>
      </c>
      <c r="H29" s="151">
        <v>1.3743637499999997</v>
      </c>
      <c r="I29" s="151">
        <v>1.3743637499999997</v>
      </c>
      <c r="J29" s="151">
        <v>0.27487274999999994</v>
      </c>
      <c r="K29" s="151">
        <v>0</v>
      </c>
      <c r="L29" s="151">
        <v>0</v>
      </c>
      <c r="M29" s="151">
        <v>0</v>
      </c>
      <c r="N29" s="151">
        <v>0</v>
      </c>
      <c r="O29" s="151">
        <v>0</v>
      </c>
      <c r="P29" s="151">
        <v>0</v>
      </c>
      <c r="Q29" s="151">
        <v>0</v>
      </c>
      <c r="R29" s="151">
        <v>0</v>
      </c>
      <c r="S29" s="151">
        <v>0</v>
      </c>
      <c r="T29" s="151">
        <v>0</v>
      </c>
      <c r="U29" s="151">
        <v>0</v>
      </c>
      <c r="V29" s="151">
        <v>0</v>
      </c>
      <c r="W29" s="151">
        <v>0</v>
      </c>
      <c r="X29" s="151">
        <v>0</v>
      </c>
      <c r="Y29" s="151">
        <v>0</v>
      </c>
      <c r="Z29" s="151">
        <v>0</v>
      </c>
      <c r="AA29" s="151">
        <v>0</v>
      </c>
      <c r="AB29" s="151">
        <v>0</v>
      </c>
      <c r="AC29" s="151">
        <v>0</v>
      </c>
      <c r="AD29" s="151">
        <v>0</v>
      </c>
      <c r="AE29" s="151">
        <v>0</v>
      </c>
      <c r="AF29" s="151">
        <v>0</v>
      </c>
      <c r="AG29" s="151">
        <v>0</v>
      </c>
      <c r="AH29" s="151">
        <v>0</v>
      </c>
      <c r="AI29" s="151">
        <v>0</v>
      </c>
      <c r="AJ29" s="54">
        <f t="shared" si="0"/>
        <v>5.7723277499999988</v>
      </c>
    </row>
    <row r="30" spans="1:36" x14ac:dyDescent="0.4">
      <c r="A30" s="4" t="s">
        <v>134</v>
      </c>
      <c r="B30" s="148">
        <v>2</v>
      </c>
      <c r="C30" s="149">
        <v>872.62426083333321</v>
      </c>
      <c r="D30" s="150">
        <v>0.63</v>
      </c>
      <c r="E30" s="80"/>
      <c r="F30" s="120">
        <v>549.75328416666673</v>
      </c>
      <c r="G30" s="151">
        <v>549.75328416666673</v>
      </c>
      <c r="H30" s="151">
        <v>0</v>
      </c>
      <c r="I30" s="151">
        <v>0</v>
      </c>
      <c r="J30" s="151">
        <v>0</v>
      </c>
      <c r="K30" s="151">
        <v>0</v>
      </c>
      <c r="L30" s="151">
        <v>0</v>
      </c>
      <c r="M30" s="151">
        <v>0</v>
      </c>
      <c r="N30" s="151">
        <v>0</v>
      </c>
      <c r="O30" s="151">
        <v>0</v>
      </c>
      <c r="P30" s="151">
        <v>0</v>
      </c>
      <c r="Q30" s="151">
        <v>0</v>
      </c>
      <c r="R30" s="151">
        <v>0</v>
      </c>
      <c r="S30" s="151">
        <v>0</v>
      </c>
      <c r="T30" s="151">
        <v>0</v>
      </c>
      <c r="U30" s="151">
        <v>0</v>
      </c>
      <c r="V30" s="151">
        <v>0</v>
      </c>
      <c r="W30" s="151">
        <v>0</v>
      </c>
      <c r="X30" s="151">
        <v>0</v>
      </c>
      <c r="Y30" s="151">
        <v>0</v>
      </c>
      <c r="Z30" s="151">
        <v>0</v>
      </c>
      <c r="AA30" s="151">
        <v>0</v>
      </c>
      <c r="AB30" s="151">
        <v>0</v>
      </c>
      <c r="AC30" s="151">
        <v>0</v>
      </c>
      <c r="AD30" s="151">
        <v>0</v>
      </c>
      <c r="AE30" s="151">
        <v>0</v>
      </c>
      <c r="AF30" s="151">
        <v>0</v>
      </c>
      <c r="AG30" s="151">
        <v>0</v>
      </c>
      <c r="AH30" s="151">
        <v>0</v>
      </c>
      <c r="AI30" s="151">
        <v>0</v>
      </c>
      <c r="AJ30" s="81">
        <f t="shared" si="0"/>
        <v>1099.5065683333335</v>
      </c>
    </row>
    <row r="31" spans="1:36" x14ac:dyDescent="0.4">
      <c r="A31" s="4" t="s">
        <v>135</v>
      </c>
      <c r="B31" s="148">
        <v>2</v>
      </c>
      <c r="C31" s="149">
        <v>127.69151083333337</v>
      </c>
      <c r="D31" s="150">
        <v>0.63</v>
      </c>
      <c r="E31" s="79"/>
      <c r="F31" s="151">
        <v>80.445651666666663</v>
      </c>
      <c r="G31" s="151">
        <v>80.445651666666663</v>
      </c>
      <c r="H31" s="151">
        <v>0</v>
      </c>
      <c r="I31" s="151">
        <v>0</v>
      </c>
      <c r="J31" s="151">
        <v>0</v>
      </c>
      <c r="K31" s="151">
        <v>0</v>
      </c>
      <c r="L31" s="151">
        <v>0</v>
      </c>
      <c r="M31" s="151">
        <v>0</v>
      </c>
      <c r="N31" s="151">
        <v>0</v>
      </c>
      <c r="O31" s="151">
        <v>0</v>
      </c>
      <c r="P31" s="151">
        <v>0</v>
      </c>
      <c r="Q31" s="151">
        <v>0</v>
      </c>
      <c r="R31" s="151">
        <v>0</v>
      </c>
      <c r="S31" s="151">
        <v>0</v>
      </c>
      <c r="T31" s="151">
        <v>0</v>
      </c>
      <c r="U31" s="151">
        <v>0</v>
      </c>
      <c r="V31" s="151">
        <v>0</v>
      </c>
      <c r="W31" s="151">
        <v>0</v>
      </c>
      <c r="X31" s="151">
        <v>0</v>
      </c>
      <c r="Y31" s="151">
        <v>0</v>
      </c>
      <c r="Z31" s="151">
        <v>0</v>
      </c>
      <c r="AA31" s="151">
        <v>0</v>
      </c>
      <c r="AB31" s="151">
        <v>0</v>
      </c>
      <c r="AC31" s="151">
        <v>0</v>
      </c>
      <c r="AD31" s="151">
        <v>0</v>
      </c>
      <c r="AE31" s="151">
        <v>0</v>
      </c>
      <c r="AF31" s="151">
        <v>0</v>
      </c>
      <c r="AG31" s="151">
        <v>0</v>
      </c>
      <c r="AH31" s="151">
        <v>0</v>
      </c>
      <c r="AI31" s="151">
        <v>0</v>
      </c>
      <c r="AJ31" s="54">
        <f t="shared" si="0"/>
        <v>160.89130333333333</v>
      </c>
    </row>
    <row r="32" spans="1:36" s="147" customFormat="1" x14ac:dyDescent="0.4">
      <c r="A32" s="4" t="s">
        <v>262</v>
      </c>
      <c r="B32" s="148">
        <v>2</v>
      </c>
      <c r="C32" s="149">
        <v>109.16666666666667</v>
      </c>
      <c r="D32" s="150">
        <f>F32/C32</f>
        <v>0.5781297709923664</v>
      </c>
      <c r="E32" s="79"/>
      <c r="F32" s="151">
        <v>63.112499999999997</v>
      </c>
      <c r="G32" s="151">
        <v>63.112499999999997</v>
      </c>
      <c r="H32" s="151">
        <v>0</v>
      </c>
      <c r="I32" s="151">
        <v>0</v>
      </c>
      <c r="J32" s="151">
        <v>0</v>
      </c>
      <c r="K32" s="151">
        <v>0</v>
      </c>
      <c r="L32" s="151">
        <v>0</v>
      </c>
      <c r="M32" s="151">
        <v>0</v>
      </c>
      <c r="N32" s="151">
        <v>0</v>
      </c>
      <c r="O32" s="151">
        <v>0</v>
      </c>
      <c r="P32" s="151">
        <v>0</v>
      </c>
      <c r="Q32" s="151">
        <v>0</v>
      </c>
      <c r="R32" s="151">
        <v>0</v>
      </c>
      <c r="S32" s="151">
        <v>0</v>
      </c>
      <c r="T32" s="151">
        <v>0</v>
      </c>
      <c r="U32" s="151">
        <v>0</v>
      </c>
      <c r="V32" s="151">
        <v>0</v>
      </c>
      <c r="W32" s="151">
        <v>0</v>
      </c>
      <c r="X32" s="151">
        <v>0</v>
      </c>
      <c r="Y32" s="151">
        <v>0</v>
      </c>
      <c r="Z32" s="151">
        <v>0</v>
      </c>
      <c r="AA32" s="151">
        <v>0</v>
      </c>
      <c r="AB32" s="151">
        <v>0</v>
      </c>
      <c r="AC32" s="151">
        <v>0</v>
      </c>
      <c r="AD32" s="151">
        <v>0</v>
      </c>
      <c r="AE32" s="151">
        <v>0</v>
      </c>
      <c r="AF32" s="151">
        <v>0</v>
      </c>
      <c r="AG32" s="151">
        <v>0</v>
      </c>
      <c r="AH32" s="151">
        <v>0</v>
      </c>
      <c r="AI32" s="151">
        <v>0</v>
      </c>
      <c r="AJ32" s="54">
        <f t="shared" si="0"/>
        <v>126.22499999999999</v>
      </c>
    </row>
    <row r="33" spans="1:36" s="147" customFormat="1" x14ac:dyDescent="0.4">
      <c r="A33" s="4" t="s">
        <v>263</v>
      </c>
      <c r="B33" s="148">
        <v>2</v>
      </c>
      <c r="C33" s="149">
        <v>57.083333333333329</v>
      </c>
      <c r="D33" s="150">
        <f t="shared" ref="D33:D34" si="1">F33/C33</f>
        <v>1</v>
      </c>
      <c r="E33" s="79"/>
      <c r="F33" s="151">
        <v>57.083333333333329</v>
      </c>
      <c r="G33" s="151">
        <v>57.083333333333329</v>
      </c>
      <c r="H33" s="151">
        <v>0</v>
      </c>
      <c r="I33" s="151">
        <v>0</v>
      </c>
      <c r="J33" s="151">
        <v>0</v>
      </c>
      <c r="K33" s="151">
        <v>0</v>
      </c>
      <c r="L33" s="151">
        <v>0</v>
      </c>
      <c r="M33" s="151">
        <v>0</v>
      </c>
      <c r="N33" s="151">
        <v>0</v>
      </c>
      <c r="O33" s="151">
        <v>0</v>
      </c>
      <c r="P33" s="151">
        <v>0</v>
      </c>
      <c r="Q33" s="151">
        <v>0</v>
      </c>
      <c r="R33" s="151">
        <v>0</v>
      </c>
      <c r="S33" s="151">
        <v>0</v>
      </c>
      <c r="T33" s="151">
        <v>0</v>
      </c>
      <c r="U33" s="151">
        <v>0</v>
      </c>
      <c r="V33" s="151">
        <v>0</v>
      </c>
      <c r="W33" s="151">
        <v>0</v>
      </c>
      <c r="X33" s="151">
        <v>0</v>
      </c>
      <c r="Y33" s="151">
        <v>0</v>
      </c>
      <c r="Z33" s="151">
        <v>0</v>
      </c>
      <c r="AA33" s="151">
        <v>0</v>
      </c>
      <c r="AB33" s="151">
        <v>0</v>
      </c>
      <c r="AC33" s="151">
        <v>0</v>
      </c>
      <c r="AD33" s="151">
        <v>0</v>
      </c>
      <c r="AE33" s="151">
        <v>0</v>
      </c>
      <c r="AF33" s="151">
        <v>0</v>
      </c>
      <c r="AG33" s="151">
        <v>0</v>
      </c>
      <c r="AH33" s="151">
        <v>0</v>
      </c>
      <c r="AI33" s="151">
        <v>0</v>
      </c>
      <c r="AJ33" s="54">
        <f t="shared" si="0"/>
        <v>114.16666666666666</v>
      </c>
    </row>
    <row r="34" spans="1:36" s="147" customFormat="1" x14ac:dyDescent="0.4">
      <c r="A34" s="4" t="s">
        <v>264</v>
      </c>
      <c r="B34" s="148">
        <v>2</v>
      </c>
      <c r="C34" s="149">
        <v>587.08333333333337</v>
      </c>
      <c r="D34" s="150">
        <f t="shared" si="1"/>
        <v>1</v>
      </c>
      <c r="E34" s="79"/>
      <c r="F34" s="151">
        <v>587.08333333333337</v>
      </c>
      <c r="G34" s="151">
        <v>587.08333333333337</v>
      </c>
      <c r="H34" s="151">
        <v>0</v>
      </c>
      <c r="I34" s="151">
        <v>0</v>
      </c>
      <c r="J34" s="151">
        <v>0</v>
      </c>
      <c r="K34" s="151">
        <v>0</v>
      </c>
      <c r="L34" s="151">
        <v>0</v>
      </c>
      <c r="M34" s="151">
        <v>0</v>
      </c>
      <c r="N34" s="151">
        <v>0</v>
      </c>
      <c r="O34" s="151">
        <v>0</v>
      </c>
      <c r="P34" s="151">
        <v>0</v>
      </c>
      <c r="Q34" s="151">
        <v>0</v>
      </c>
      <c r="R34" s="151">
        <v>0</v>
      </c>
      <c r="S34" s="151">
        <v>0</v>
      </c>
      <c r="T34" s="151">
        <v>0</v>
      </c>
      <c r="U34" s="151">
        <v>0</v>
      </c>
      <c r="V34" s="151">
        <v>0</v>
      </c>
      <c r="W34" s="151">
        <v>0</v>
      </c>
      <c r="X34" s="151">
        <v>0</v>
      </c>
      <c r="Y34" s="151">
        <v>0</v>
      </c>
      <c r="Z34" s="151">
        <v>0</v>
      </c>
      <c r="AA34" s="151">
        <v>0</v>
      </c>
      <c r="AB34" s="151">
        <v>0</v>
      </c>
      <c r="AC34" s="151">
        <v>0</v>
      </c>
      <c r="AD34" s="151">
        <v>0</v>
      </c>
      <c r="AE34" s="151">
        <v>0</v>
      </c>
      <c r="AF34" s="151">
        <v>0</v>
      </c>
      <c r="AG34" s="151">
        <v>0</v>
      </c>
      <c r="AH34" s="151">
        <v>0</v>
      </c>
      <c r="AI34" s="151">
        <v>0</v>
      </c>
      <c r="AJ34" s="54">
        <f t="shared" si="0"/>
        <v>1174.1666666666667</v>
      </c>
    </row>
    <row r="35" spans="1:36" x14ac:dyDescent="0.4">
      <c r="A35" s="4" t="s">
        <v>136</v>
      </c>
      <c r="B35" s="148">
        <v>7</v>
      </c>
      <c r="C35" s="149">
        <v>5693.3249999999998</v>
      </c>
      <c r="D35" s="150">
        <v>0.86</v>
      </c>
      <c r="E35" s="79"/>
      <c r="F35" s="151">
        <v>4896.2595000000774</v>
      </c>
      <c r="G35" s="151">
        <v>4896.2595000000774</v>
      </c>
      <c r="H35" s="151">
        <v>4896.2595000000774</v>
      </c>
      <c r="I35" s="151">
        <v>4896.2595000000774</v>
      </c>
      <c r="J35" s="151">
        <v>4896.2595000000774</v>
      </c>
      <c r="K35" s="151">
        <v>4896.2595000000774</v>
      </c>
      <c r="L35" s="151">
        <v>4896.2595000000774</v>
      </c>
      <c r="M35" s="151">
        <v>0</v>
      </c>
      <c r="N35" s="151">
        <v>0</v>
      </c>
      <c r="O35" s="151">
        <v>0</v>
      </c>
      <c r="P35" s="151">
        <v>0</v>
      </c>
      <c r="Q35" s="151">
        <v>0</v>
      </c>
      <c r="R35" s="151">
        <v>0</v>
      </c>
      <c r="S35" s="151">
        <v>0</v>
      </c>
      <c r="T35" s="151">
        <v>0</v>
      </c>
      <c r="U35" s="151">
        <v>0</v>
      </c>
      <c r="V35" s="151">
        <v>0</v>
      </c>
      <c r="W35" s="151">
        <v>0</v>
      </c>
      <c r="X35" s="151">
        <v>0</v>
      </c>
      <c r="Y35" s="151">
        <v>0</v>
      </c>
      <c r="Z35" s="151">
        <v>0</v>
      </c>
      <c r="AA35" s="151">
        <v>0</v>
      </c>
      <c r="AB35" s="151">
        <v>0</v>
      </c>
      <c r="AC35" s="151">
        <v>0</v>
      </c>
      <c r="AD35" s="151">
        <v>0</v>
      </c>
      <c r="AE35" s="151">
        <v>0</v>
      </c>
      <c r="AF35" s="151">
        <v>0</v>
      </c>
      <c r="AG35" s="151">
        <v>0</v>
      </c>
      <c r="AH35" s="151">
        <v>0</v>
      </c>
      <c r="AI35" s="151">
        <v>0</v>
      </c>
      <c r="AJ35" s="54">
        <f t="shared" si="0"/>
        <v>34273.816500000539</v>
      </c>
    </row>
    <row r="36" spans="1:36" x14ac:dyDescent="0.4">
      <c r="A36" s="4" t="s">
        <v>36</v>
      </c>
      <c r="B36" s="148">
        <v>11</v>
      </c>
      <c r="C36" s="149">
        <v>6443.712655000134</v>
      </c>
      <c r="D36" s="305" t="s">
        <v>200</v>
      </c>
      <c r="E36" s="79"/>
      <c r="F36" s="151">
        <v>6443.712655000134</v>
      </c>
      <c r="G36" s="151">
        <v>6443.712655000134</v>
      </c>
      <c r="H36" s="151">
        <v>6443.712655000134</v>
      </c>
      <c r="I36" s="151">
        <v>6443.712655000134</v>
      </c>
      <c r="J36" s="151">
        <v>6443.712655000134</v>
      </c>
      <c r="K36" s="151">
        <v>6443.712655000134</v>
      </c>
      <c r="L36" s="151">
        <v>6443.712655000134</v>
      </c>
      <c r="M36" s="151">
        <v>6443.712655000134</v>
      </c>
      <c r="N36" s="151">
        <v>6443.712655000134</v>
      </c>
      <c r="O36" s="151">
        <v>6443.712655000134</v>
      </c>
      <c r="P36" s="151">
        <v>6443.712655000134</v>
      </c>
      <c r="Q36" s="151">
        <v>0</v>
      </c>
      <c r="R36" s="151">
        <v>0</v>
      </c>
      <c r="S36" s="151">
        <v>0</v>
      </c>
      <c r="T36" s="151">
        <v>0</v>
      </c>
      <c r="U36" s="151">
        <v>0</v>
      </c>
      <c r="V36" s="151">
        <v>0</v>
      </c>
      <c r="W36" s="151">
        <v>0</v>
      </c>
      <c r="X36" s="151">
        <v>0</v>
      </c>
      <c r="Y36" s="151">
        <v>0</v>
      </c>
      <c r="Z36" s="151">
        <v>0</v>
      </c>
      <c r="AA36" s="151">
        <v>0</v>
      </c>
      <c r="AB36" s="151">
        <v>0</v>
      </c>
      <c r="AC36" s="151">
        <v>0</v>
      </c>
      <c r="AD36" s="151">
        <v>0</v>
      </c>
      <c r="AE36" s="151">
        <v>0</v>
      </c>
      <c r="AF36" s="151">
        <v>0</v>
      </c>
      <c r="AG36" s="151">
        <v>0</v>
      </c>
      <c r="AH36" s="151">
        <v>0</v>
      </c>
      <c r="AI36" s="151">
        <v>0</v>
      </c>
      <c r="AJ36" s="54">
        <f t="shared" si="0"/>
        <v>70880.839205001481</v>
      </c>
    </row>
    <row r="37" spans="1:36" x14ac:dyDescent="0.4">
      <c r="A37" s="4" t="s">
        <v>137</v>
      </c>
      <c r="B37" s="148">
        <v>7</v>
      </c>
      <c r="C37" s="149">
        <v>15.616</v>
      </c>
      <c r="D37" s="150">
        <v>0.8</v>
      </c>
      <c r="E37" s="80"/>
      <c r="F37" s="120">
        <v>12.492800000000001</v>
      </c>
      <c r="G37" s="151">
        <v>12.492800000000001</v>
      </c>
      <c r="H37" s="151">
        <v>12.492800000000001</v>
      </c>
      <c r="I37" s="151">
        <v>12.492800000000001</v>
      </c>
      <c r="J37" s="151">
        <v>12.492800000000001</v>
      </c>
      <c r="K37" s="151">
        <v>12.492800000000001</v>
      </c>
      <c r="L37" s="151">
        <v>12.492800000000001</v>
      </c>
      <c r="M37" s="151">
        <v>0</v>
      </c>
      <c r="N37" s="151">
        <v>0</v>
      </c>
      <c r="O37" s="151">
        <v>0</v>
      </c>
      <c r="P37" s="151">
        <v>0</v>
      </c>
      <c r="Q37" s="151">
        <v>0</v>
      </c>
      <c r="R37" s="151">
        <v>0</v>
      </c>
      <c r="S37" s="151">
        <v>0</v>
      </c>
      <c r="T37" s="151">
        <v>0</v>
      </c>
      <c r="U37" s="151">
        <v>0</v>
      </c>
      <c r="V37" s="151">
        <v>0</v>
      </c>
      <c r="W37" s="151">
        <v>0</v>
      </c>
      <c r="X37" s="151">
        <v>0</v>
      </c>
      <c r="Y37" s="151">
        <v>0</v>
      </c>
      <c r="Z37" s="151">
        <v>0</v>
      </c>
      <c r="AA37" s="151">
        <v>0</v>
      </c>
      <c r="AB37" s="151">
        <v>0</v>
      </c>
      <c r="AC37" s="151">
        <v>0</v>
      </c>
      <c r="AD37" s="151">
        <v>0</v>
      </c>
      <c r="AE37" s="151">
        <v>0</v>
      </c>
      <c r="AF37" s="151">
        <v>0</v>
      </c>
      <c r="AG37" s="151">
        <v>0</v>
      </c>
      <c r="AH37" s="151">
        <v>0</v>
      </c>
      <c r="AI37" s="151">
        <v>0</v>
      </c>
      <c r="AJ37" s="81">
        <f t="shared" si="0"/>
        <v>87.449600000000004</v>
      </c>
    </row>
    <row r="38" spans="1:36" x14ac:dyDescent="0.4">
      <c r="A38" s="4" t="s">
        <v>54</v>
      </c>
      <c r="B38" s="148">
        <v>14</v>
      </c>
      <c r="C38" s="149">
        <v>19.654997128893019</v>
      </c>
      <c r="D38" s="150">
        <v>0.63</v>
      </c>
      <c r="E38" s="79"/>
      <c r="F38" s="151">
        <v>12.382647999999989</v>
      </c>
      <c r="G38" s="151">
        <v>12.382647999999989</v>
      </c>
      <c r="H38" s="151">
        <v>12.382647999999989</v>
      </c>
      <c r="I38" s="151">
        <v>12.382647999999989</v>
      </c>
      <c r="J38" s="151">
        <v>12.382647999999989</v>
      </c>
      <c r="K38" s="151">
        <v>12.382647999999989</v>
      </c>
      <c r="L38" s="151">
        <v>12.382647999999989</v>
      </c>
      <c r="M38" s="151">
        <v>12.382647999999989</v>
      </c>
      <c r="N38" s="151">
        <v>12.382647999999989</v>
      </c>
      <c r="O38" s="151">
        <v>12.382647999999989</v>
      </c>
      <c r="P38" s="151">
        <v>12.382647999999989</v>
      </c>
      <c r="Q38" s="151">
        <v>12.382647999999989</v>
      </c>
      <c r="R38" s="151">
        <v>12.382647999999989</v>
      </c>
      <c r="S38" s="151">
        <v>12.382647999999989</v>
      </c>
      <c r="T38" s="151">
        <v>0</v>
      </c>
      <c r="U38" s="151">
        <v>0</v>
      </c>
      <c r="V38" s="151">
        <v>0</v>
      </c>
      <c r="W38" s="151">
        <v>0</v>
      </c>
      <c r="X38" s="151">
        <v>0</v>
      </c>
      <c r="Y38" s="151">
        <v>0</v>
      </c>
      <c r="Z38" s="151">
        <v>0</v>
      </c>
      <c r="AA38" s="151">
        <v>0</v>
      </c>
      <c r="AB38" s="151">
        <v>0</v>
      </c>
      <c r="AC38" s="151">
        <v>0</v>
      </c>
      <c r="AD38" s="151">
        <v>0</v>
      </c>
      <c r="AE38" s="151">
        <v>0</v>
      </c>
      <c r="AF38" s="151">
        <v>0</v>
      </c>
      <c r="AG38" s="151">
        <v>0</v>
      </c>
      <c r="AH38" s="151">
        <v>0</v>
      </c>
      <c r="AI38" s="151">
        <v>0</v>
      </c>
      <c r="AJ38" s="54">
        <f t="shared" si="0"/>
        <v>173.35707199999985</v>
      </c>
    </row>
    <row r="39" spans="1:36" x14ac:dyDescent="0.4">
      <c r="A39" s="4" t="s">
        <v>138</v>
      </c>
      <c r="B39" s="148">
        <v>16</v>
      </c>
      <c r="C39" s="149">
        <v>11.661573680894767</v>
      </c>
      <c r="D39" s="150">
        <v>0.67</v>
      </c>
      <c r="E39" s="79"/>
      <c r="F39" s="151">
        <v>7.8132550000000052</v>
      </c>
      <c r="G39" s="151">
        <v>7.8132550000000052</v>
      </c>
      <c r="H39" s="151">
        <v>7.8132550000000052</v>
      </c>
      <c r="I39" s="151">
        <v>7.8132550000000052</v>
      </c>
      <c r="J39" s="151">
        <v>7.8132550000000052</v>
      </c>
      <c r="K39" s="151">
        <v>7.8132550000000052</v>
      </c>
      <c r="L39" s="151">
        <v>7.8132550000000052</v>
      </c>
      <c r="M39" s="151">
        <v>7.8132550000000052</v>
      </c>
      <c r="N39" s="151">
        <v>7.8132550000000052</v>
      </c>
      <c r="O39" s="151">
        <v>7.8132550000000052</v>
      </c>
      <c r="P39" s="151">
        <v>7.8132550000000052</v>
      </c>
      <c r="Q39" s="151">
        <v>7.8132550000000052</v>
      </c>
      <c r="R39" s="151">
        <v>7.8132550000000052</v>
      </c>
      <c r="S39" s="151">
        <v>7.8132550000000052</v>
      </c>
      <c r="T39" s="151">
        <v>7.8132550000000052</v>
      </c>
      <c r="U39" s="151">
        <v>7.8132550000000052</v>
      </c>
      <c r="V39" s="151">
        <v>0</v>
      </c>
      <c r="W39" s="151">
        <v>0</v>
      </c>
      <c r="X39" s="151">
        <v>0</v>
      </c>
      <c r="Y39" s="151">
        <v>0</v>
      </c>
      <c r="Z39" s="151">
        <v>0</v>
      </c>
      <c r="AA39" s="151">
        <v>0</v>
      </c>
      <c r="AB39" s="151">
        <v>0</v>
      </c>
      <c r="AC39" s="151">
        <v>0</v>
      </c>
      <c r="AD39" s="151">
        <v>0</v>
      </c>
      <c r="AE39" s="151">
        <v>0</v>
      </c>
      <c r="AF39" s="151">
        <v>0</v>
      </c>
      <c r="AG39" s="151">
        <v>0</v>
      </c>
      <c r="AH39" s="151">
        <v>0</v>
      </c>
      <c r="AI39" s="151">
        <v>0</v>
      </c>
      <c r="AJ39" s="54">
        <f t="shared" si="0"/>
        <v>125.01208000000003</v>
      </c>
    </row>
    <row r="40" spans="1:36" x14ac:dyDescent="0.4">
      <c r="A40" s="35" t="s">
        <v>139</v>
      </c>
      <c r="B40" s="152">
        <v>17</v>
      </c>
      <c r="C40" s="153">
        <v>5.1398651775732196</v>
      </c>
      <c r="D40" s="154">
        <v>0.65</v>
      </c>
      <c r="E40" s="80"/>
      <c r="F40" s="120">
        <v>3.3409160000000013</v>
      </c>
      <c r="G40" s="151">
        <v>3.3409160000000013</v>
      </c>
      <c r="H40" s="151">
        <v>3.3409160000000013</v>
      </c>
      <c r="I40" s="151">
        <v>3.3409160000000013</v>
      </c>
      <c r="J40" s="151">
        <v>3.3409160000000013</v>
      </c>
      <c r="K40" s="151">
        <v>3.3409160000000013</v>
      </c>
      <c r="L40" s="151">
        <v>3.3409160000000013</v>
      </c>
      <c r="M40" s="151">
        <v>3.3409160000000013</v>
      </c>
      <c r="N40" s="151">
        <v>3.3409160000000013</v>
      </c>
      <c r="O40" s="151">
        <v>3.3409160000000013</v>
      </c>
      <c r="P40" s="151">
        <v>3.3409160000000013</v>
      </c>
      <c r="Q40" s="151">
        <v>3.3409160000000013</v>
      </c>
      <c r="R40" s="151">
        <v>3.3409160000000013</v>
      </c>
      <c r="S40" s="151">
        <v>3.3409160000000013</v>
      </c>
      <c r="T40" s="151">
        <v>3.3409160000000013</v>
      </c>
      <c r="U40" s="151">
        <v>3.3409160000000013</v>
      </c>
      <c r="V40" s="151">
        <v>3.3409160000000013</v>
      </c>
      <c r="W40" s="151">
        <v>0</v>
      </c>
      <c r="X40" s="151">
        <v>0</v>
      </c>
      <c r="Y40" s="151">
        <v>0</v>
      </c>
      <c r="Z40" s="151">
        <v>0</v>
      </c>
      <c r="AA40" s="151">
        <v>0</v>
      </c>
      <c r="AB40" s="151">
        <v>0</v>
      </c>
      <c r="AC40" s="151">
        <v>0</v>
      </c>
      <c r="AD40" s="151">
        <v>0</v>
      </c>
      <c r="AE40" s="151">
        <v>0</v>
      </c>
      <c r="AF40" s="151">
        <v>0</v>
      </c>
      <c r="AG40" s="151">
        <v>0</v>
      </c>
      <c r="AH40" s="151">
        <v>0</v>
      </c>
      <c r="AI40" s="151">
        <v>0</v>
      </c>
      <c r="AJ40" s="54">
        <f t="shared" si="0"/>
        <v>56.795572000000007</v>
      </c>
    </row>
    <row r="41" spans="1:36" x14ac:dyDescent="0.4">
      <c r="A41" s="295" t="s">
        <v>140</v>
      </c>
      <c r="B41" s="296">
        <v>22</v>
      </c>
      <c r="C41" s="297">
        <v>0.29361411999999998</v>
      </c>
      <c r="D41" s="298">
        <v>0.63</v>
      </c>
      <c r="E41" s="299"/>
      <c r="F41" s="300">
        <v>0.184977</v>
      </c>
      <c r="G41" s="120">
        <v>0.184977</v>
      </c>
      <c r="H41" s="120">
        <v>0.184977</v>
      </c>
      <c r="I41" s="120">
        <v>0.184977</v>
      </c>
      <c r="J41" s="120">
        <v>0.184977</v>
      </c>
      <c r="K41" s="120">
        <v>0.184977</v>
      </c>
      <c r="L41" s="120">
        <v>0.184977</v>
      </c>
      <c r="M41" s="120">
        <v>0.184977</v>
      </c>
      <c r="N41" s="120">
        <v>0.184977</v>
      </c>
      <c r="O41" s="120">
        <v>0.184977</v>
      </c>
      <c r="P41" s="120">
        <v>0.184977</v>
      </c>
      <c r="Q41" s="120">
        <v>0.184977</v>
      </c>
      <c r="R41" s="120">
        <v>0.184977</v>
      </c>
      <c r="S41" s="120">
        <v>0.184977</v>
      </c>
      <c r="T41" s="120">
        <v>0.184977</v>
      </c>
      <c r="U41" s="120">
        <v>0.184977</v>
      </c>
      <c r="V41" s="120">
        <v>0.184977</v>
      </c>
      <c r="W41" s="120">
        <v>0.184977</v>
      </c>
      <c r="X41" s="120">
        <v>0.184977</v>
      </c>
      <c r="Y41" s="120">
        <v>0.184977</v>
      </c>
      <c r="Z41" s="120">
        <v>0.184977</v>
      </c>
      <c r="AA41" s="120">
        <v>0.184977</v>
      </c>
      <c r="AB41" s="120">
        <v>0</v>
      </c>
      <c r="AC41" s="120">
        <v>0</v>
      </c>
      <c r="AD41" s="120">
        <v>0</v>
      </c>
      <c r="AE41" s="120">
        <v>0</v>
      </c>
      <c r="AF41" s="120">
        <v>0</v>
      </c>
      <c r="AG41" s="120">
        <v>0</v>
      </c>
      <c r="AH41" s="120">
        <v>0</v>
      </c>
      <c r="AI41" s="120">
        <v>0</v>
      </c>
      <c r="AJ41" s="81">
        <f t="shared" si="0"/>
        <v>4.0694939999999997</v>
      </c>
    </row>
    <row r="42" spans="1:36" x14ac:dyDescent="0.4">
      <c r="A42" s="233" t="s">
        <v>58</v>
      </c>
      <c r="B42" s="234"/>
      <c r="C42" s="137">
        <f>SUM(C6:C41)</f>
        <v>114126.68569510436</v>
      </c>
      <c r="D42" s="301">
        <f>F42/C42</f>
        <v>0.71648815544950284</v>
      </c>
      <c r="E42" s="142"/>
      <c r="F42" s="124">
        <f t="shared" ref="F42:AJ42" si="2">SUM(F6:F41)</f>
        <v>81770.418521250482</v>
      </c>
      <c r="G42" s="134">
        <f t="shared" si="2"/>
        <v>81770.418521250482</v>
      </c>
      <c r="H42" s="134">
        <f t="shared" si="2"/>
        <v>49955.135211583554</v>
      </c>
      <c r="I42" s="134">
        <f t="shared" si="2"/>
        <v>49955.135211583554</v>
      </c>
      <c r="J42" s="134">
        <f t="shared" si="2"/>
        <v>46503.734532116912</v>
      </c>
      <c r="K42" s="134">
        <f t="shared" si="2"/>
        <v>23567.293141251113</v>
      </c>
      <c r="L42" s="134">
        <f t="shared" si="2"/>
        <v>23567.293141251113</v>
      </c>
      <c r="M42" s="134">
        <f t="shared" si="2"/>
        <v>18658.540841251033</v>
      </c>
      <c r="N42" s="134">
        <f t="shared" si="2"/>
        <v>18658.540841251033</v>
      </c>
      <c r="O42" s="134">
        <f t="shared" si="2"/>
        <v>18658.540841251033</v>
      </c>
      <c r="P42" s="134">
        <f t="shared" si="2"/>
        <v>6467.4344510001338</v>
      </c>
      <c r="Q42" s="134">
        <f t="shared" si="2"/>
        <v>23.721795999999994</v>
      </c>
      <c r="R42" s="134">
        <f t="shared" si="2"/>
        <v>23.721795999999994</v>
      </c>
      <c r="S42" s="134">
        <f t="shared" si="2"/>
        <v>23.721795999999994</v>
      </c>
      <c r="T42" s="134">
        <f t="shared" si="2"/>
        <v>11.339148000000007</v>
      </c>
      <c r="U42" s="134">
        <f t="shared" si="2"/>
        <v>11.339148000000007</v>
      </c>
      <c r="V42" s="134">
        <f t="shared" si="2"/>
        <v>3.5258930000000013</v>
      </c>
      <c r="W42" s="134">
        <f t="shared" si="2"/>
        <v>0.184977</v>
      </c>
      <c r="X42" s="134">
        <f t="shared" si="2"/>
        <v>0.184977</v>
      </c>
      <c r="Y42" s="134">
        <f t="shared" si="2"/>
        <v>0.184977</v>
      </c>
      <c r="Z42" s="134">
        <f t="shared" si="2"/>
        <v>0.184977</v>
      </c>
      <c r="AA42" s="134">
        <f t="shared" si="2"/>
        <v>0.184977</v>
      </c>
      <c r="AB42" s="134">
        <f t="shared" si="2"/>
        <v>0</v>
      </c>
      <c r="AC42" s="134">
        <f t="shared" si="2"/>
        <v>0</v>
      </c>
      <c r="AD42" s="134">
        <f t="shared" si="2"/>
        <v>0</v>
      </c>
      <c r="AE42" s="134">
        <f t="shared" si="2"/>
        <v>0</v>
      </c>
      <c r="AF42" s="134">
        <f t="shared" si="2"/>
        <v>0</v>
      </c>
      <c r="AG42" s="134">
        <f t="shared" si="2"/>
        <v>0</v>
      </c>
      <c r="AH42" s="134">
        <f t="shared" si="2"/>
        <v>0</v>
      </c>
      <c r="AI42" s="134">
        <f t="shared" si="2"/>
        <v>0</v>
      </c>
      <c r="AJ42" s="124">
        <f t="shared" si="2"/>
        <v>419630.77971704031</v>
      </c>
    </row>
    <row r="43" spans="1:36" x14ac:dyDescent="0.4">
      <c r="A43" s="233" t="s">
        <v>141</v>
      </c>
      <c r="B43" s="235"/>
      <c r="C43" s="236"/>
      <c r="D43" s="236"/>
      <c r="E43" s="142"/>
      <c r="F43" s="124">
        <v>0</v>
      </c>
      <c r="G43" s="134">
        <f>F42-G42</f>
        <v>0</v>
      </c>
      <c r="H43" s="134">
        <f t="shared" ref="H43:AI43" si="3">G42-H42</f>
        <v>31815.283309666927</v>
      </c>
      <c r="I43" s="134">
        <f t="shared" si="3"/>
        <v>0</v>
      </c>
      <c r="J43" s="134">
        <f t="shared" si="3"/>
        <v>3451.400679466642</v>
      </c>
      <c r="K43" s="134">
        <f t="shared" si="3"/>
        <v>22936.441390865799</v>
      </c>
      <c r="L43" s="134">
        <f t="shared" si="3"/>
        <v>0</v>
      </c>
      <c r="M43" s="134">
        <f t="shared" si="3"/>
        <v>4908.7523000000801</v>
      </c>
      <c r="N43" s="134">
        <f t="shared" si="3"/>
        <v>0</v>
      </c>
      <c r="O43" s="134">
        <f t="shared" si="3"/>
        <v>0</v>
      </c>
      <c r="P43" s="134">
        <f t="shared" si="3"/>
        <v>12191.106390250899</v>
      </c>
      <c r="Q43" s="134">
        <f t="shared" si="3"/>
        <v>6443.712655000134</v>
      </c>
      <c r="R43" s="134">
        <f t="shared" si="3"/>
        <v>0</v>
      </c>
      <c r="S43" s="134">
        <f t="shared" si="3"/>
        <v>0</v>
      </c>
      <c r="T43" s="134">
        <f t="shared" si="3"/>
        <v>12.382647999999987</v>
      </c>
      <c r="U43" s="134">
        <f t="shared" si="3"/>
        <v>0</v>
      </c>
      <c r="V43" s="134">
        <f t="shared" si="3"/>
        <v>7.8132550000000052</v>
      </c>
      <c r="W43" s="134">
        <f t="shared" si="3"/>
        <v>3.3409160000000013</v>
      </c>
      <c r="X43" s="134">
        <f t="shared" si="3"/>
        <v>0</v>
      </c>
      <c r="Y43" s="134">
        <f t="shared" si="3"/>
        <v>0</v>
      </c>
      <c r="Z43" s="134">
        <f t="shared" si="3"/>
        <v>0</v>
      </c>
      <c r="AA43" s="134">
        <f t="shared" si="3"/>
        <v>0</v>
      </c>
      <c r="AB43" s="134">
        <f t="shared" si="3"/>
        <v>0.184977</v>
      </c>
      <c r="AC43" s="134">
        <f t="shared" si="3"/>
        <v>0</v>
      </c>
      <c r="AD43" s="134">
        <f t="shared" si="3"/>
        <v>0</v>
      </c>
      <c r="AE43" s="134">
        <f t="shared" si="3"/>
        <v>0</v>
      </c>
      <c r="AF43" s="134">
        <f t="shared" si="3"/>
        <v>0</v>
      </c>
      <c r="AG43" s="134">
        <f t="shared" si="3"/>
        <v>0</v>
      </c>
      <c r="AH43" s="134">
        <f t="shared" si="3"/>
        <v>0</v>
      </c>
      <c r="AI43" s="134">
        <f t="shared" si="3"/>
        <v>0</v>
      </c>
      <c r="AJ43" s="302"/>
    </row>
    <row r="44" spans="1:36" x14ac:dyDescent="0.4">
      <c r="A44" s="233" t="s">
        <v>143</v>
      </c>
      <c r="B44" s="235"/>
      <c r="C44" s="236"/>
      <c r="D44" s="236"/>
      <c r="E44" s="142"/>
      <c r="F44" s="124">
        <v>0</v>
      </c>
      <c r="G44" s="134">
        <f>$F$42-G42</f>
        <v>0</v>
      </c>
      <c r="H44" s="134">
        <f t="shared" ref="H44:AH44" si="4">$F$42-H42</f>
        <v>31815.283309666927</v>
      </c>
      <c r="I44" s="134">
        <f t="shared" si="4"/>
        <v>31815.283309666927</v>
      </c>
      <c r="J44" s="134">
        <f t="shared" si="4"/>
        <v>35266.683989133569</v>
      </c>
      <c r="K44" s="134">
        <f t="shared" si="4"/>
        <v>58203.125379999372</v>
      </c>
      <c r="L44" s="134">
        <f t="shared" si="4"/>
        <v>58203.125379999372</v>
      </c>
      <c r="M44" s="134">
        <f t="shared" si="4"/>
        <v>63111.877679999452</v>
      </c>
      <c r="N44" s="134">
        <f t="shared" si="4"/>
        <v>63111.877679999452</v>
      </c>
      <c r="O44" s="134">
        <f t="shared" si="4"/>
        <v>63111.877679999452</v>
      </c>
      <c r="P44" s="134">
        <f t="shared" si="4"/>
        <v>75302.984070250342</v>
      </c>
      <c r="Q44" s="134">
        <f t="shared" si="4"/>
        <v>81746.696725250484</v>
      </c>
      <c r="R44" s="134">
        <f t="shared" si="4"/>
        <v>81746.696725250484</v>
      </c>
      <c r="S44" s="134">
        <f t="shared" si="4"/>
        <v>81746.696725250484</v>
      </c>
      <c r="T44" s="134">
        <f t="shared" si="4"/>
        <v>81759.079373250483</v>
      </c>
      <c r="U44" s="134">
        <f t="shared" si="4"/>
        <v>81759.079373250483</v>
      </c>
      <c r="V44" s="134">
        <f t="shared" si="4"/>
        <v>81766.892628250484</v>
      </c>
      <c r="W44" s="134">
        <f t="shared" si="4"/>
        <v>81770.233544250485</v>
      </c>
      <c r="X44" s="134">
        <f t="shared" si="4"/>
        <v>81770.233544250485</v>
      </c>
      <c r="Y44" s="134">
        <f t="shared" si="4"/>
        <v>81770.233544250485</v>
      </c>
      <c r="Z44" s="134">
        <f t="shared" si="4"/>
        <v>81770.233544250485</v>
      </c>
      <c r="AA44" s="134">
        <f t="shared" si="4"/>
        <v>81770.233544250485</v>
      </c>
      <c r="AB44" s="134">
        <f t="shared" si="4"/>
        <v>81770.418521250482</v>
      </c>
      <c r="AC44" s="134">
        <f t="shared" si="4"/>
        <v>81770.418521250482</v>
      </c>
      <c r="AD44" s="134">
        <f t="shared" si="4"/>
        <v>81770.418521250482</v>
      </c>
      <c r="AE44" s="134">
        <f t="shared" si="4"/>
        <v>81770.418521250482</v>
      </c>
      <c r="AF44" s="134">
        <f t="shared" si="4"/>
        <v>81770.418521250482</v>
      </c>
      <c r="AG44" s="134">
        <f t="shared" si="4"/>
        <v>81770.418521250482</v>
      </c>
      <c r="AH44" s="134">
        <f t="shared" si="4"/>
        <v>81770.418521250482</v>
      </c>
      <c r="AI44" s="134">
        <f>$F$42-AI42</f>
        <v>81770.418521250482</v>
      </c>
      <c r="AJ44" s="303"/>
    </row>
    <row r="45" spans="1:36" x14ac:dyDescent="0.4">
      <c r="A45" s="136" t="s">
        <v>205</v>
      </c>
      <c r="B45" s="143">
        <f>SUMPRODUCT(B6:B41,C6:C41)/C42</f>
        <v>9.1483802886902534</v>
      </c>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row>
    <row r="46" spans="1:36" s="213" customFormat="1" x14ac:dyDescent="0.4"/>
    <row r="47" spans="1:36" s="147" customFormat="1" ht="21.75" hidden="1" customHeight="1" x14ac:dyDescent="0.4">
      <c r="A47" s="441" t="s">
        <v>2</v>
      </c>
      <c r="B47" s="441" t="s">
        <v>0</v>
      </c>
      <c r="C47" s="441" t="s">
        <v>38</v>
      </c>
      <c r="D47" s="448" t="s">
        <v>88</v>
      </c>
      <c r="E47" s="292" t="s">
        <v>142</v>
      </c>
      <c r="F47" s="293"/>
      <c r="G47" s="293"/>
      <c r="H47" s="293"/>
      <c r="I47" s="293"/>
      <c r="J47" s="293"/>
      <c r="K47" s="293"/>
      <c r="L47" s="293"/>
      <c r="M47" s="293"/>
      <c r="N47" s="293"/>
      <c r="O47" s="293"/>
      <c r="P47" s="293"/>
      <c r="Q47" s="293"/>
      <c r="R47" s="293"/>
      <c r="S47" s="294"/>
    </row>
    <row r="48" spans="1:36" s="147" customFormat="1" ht="21.75" hidden="1" customHeight="1" x14ac:dyDescent="0.4">
      <c r="A48" s="442"/>
      <c r="B48" s="442"/>
      <c r="C48" s="442"/>
      <c r="D48" s="446"/>
      <c r="E48" s="282">
        <v>2033</v>
      </c>
      <c r="F48" s="282">
        <v>2034</v>
      </c>
      <c r="G48" s="282">
        <v>2035</v>
      </c>
      <c r="H48" s="282">
        <v>2036</v>
      </c>
      <c r="I48" s="282">
        <v>2037</v>
      </c>
      <c r="J48" s="282">
        <v>2038</v>
      </c>
      <c r="K48" s="282">
        <v>2039</v>
      </c>
      <c r="L48" s="282">
        <v>2040</v>
      </c>
      <c r="M48" s="282">
        <v>2041</v>
      </c>
      <c r="N48" s="282">
        <v>2042</v>
      </c>
      <c r="O48" s="282">
        <v>2043</v>
      </c>
      <c r="P48" s="282">
        <v>2044</v>
      </c>
      <c r="Q48" s="282">
        <v>2045</v>
      </c>
      <c r="R48" s="282">
        <v>2046</v>
      </c>
      <c r="S48" s="282">
        <v>2047</v>
      </c>
    </row>
    <row r="49" spans="1:37" hidden="1" x14ac:dyDescent="0.4">
      <c r="A49" s="4" t="str">
        <f>A6</f>
        <v>2019 Standard LED - Residential</v>
      </c>
      <c r="B49" s="148">
        <f t="shared" ref="B49:D49" si="5">B6</f>
        <v>10</v>
      </c>
      <c r="C49" s="149">
        <f t="shared" si="5"/>
        <v>45771.151360995304</v>
      </c>
      <c r="D49" s="150">
        <f t="shared" si="5"/>
        <v>0.69</v>
      </c>
      <c r="E49" s="151">
        <f>T6</f>
        <v>0</v>
      </c>
      <c r="F49" s="151">
        <f t="shared" ref="F49:S64" si="6">U6</f>
        <v>0</v>
      </c>
      <c r="G49" s="151">
        <f t="shared" si="6"/>
        <v>0</v>
      </c>
      <c r="H49" s="151">
        <f t="shared" si="6"/>
        <v>0</v>
      </c>
      <c r="I49" s="151">
        <f t="shared" si="6"/>
        <v>0</v>
      </c>
      <c r="J49" s="151">
        <f t="shared" si="6"/>
        <v>0</v>
      </c>
      <c r="K49" s="151">
        <f t="shared" si="6"/>
        <v>0</v>
      </c>
      <c r="L49" s="151">
        <f t="shared" si="6"/>
        <v>0</v>
      </c>
      <c r="M49" s="151">
        <f t="shared" si="6"/>
        <v>0</v>
      </c>
      <c r="N49" s="151">
        <f t="shared" si="6"/>
        <v>0</v>
      </c>
      <c r="O49" s="151">
        <f t="shared" si="6"/>
        <v>0</v>
      </c>
      <c r="P49" s="151">
        <f t="shared" si="6"/>
        <v>0</v>
      </c>
      <c r="Q49" s="151">
        <f t="shared" si="6"/>
        <v>0</v>
      </c>
      <c r="R49" s="151">
        <f t="shared" si="6"/>
        <v>0</v>
      </c>
      <c r="S49" s="151">
        <f t="shared" si="6"/>
        <v>0</v>
      </c>
      <c r="T49" s="147"/>
      <c r="U49" s="147"/>
      <c r="V49" s="147"/>
      <c r="W49" s="147"/>
      <c r="X49" s="147"/>
      <c r="Y49" s="147"/>
      <c r="Z49" s="147"/>
      <c r="AA49" s="147"/>
      <c r="AB49" s="147"/>
      <c r="AC49" s="147"/>
      <c r="AD49" s="147"/>
      <c r="AE49" s="147"/>
      <c r="AF49" s="147"/>
      <c r="AG49" s="147"/>
      <c r="AH49" s="147"/>
      <c r="AI49" s="147"/>
      <c r="AJ49" s="147"/>
      <c r="AK49" s="147"/>
    </row>
    <row r="50" spans="1:37" hidden="1" x14ac:dyDescent="0.4">
      <c r="A50" s="4" t="str">
        <f t="shared" ref="A50:D50" si="7">A7</f>
        <v>2019 Standard LED - Commercial</v>
      </c>
      <c r="B50" s="148">
        <f t="shared" si="7"/>
        <v>4.2</v>
      </c>
      <c r="C50" s="149">
        <f t="shared" si="7"/>
        <v>8193.402647000692</v>
      </c>
      <c r="D50" s="150">
        <f t="shared" si="7"/>
        <v>0.69</v>
      </c>
      <c r="E50" s="151">
        <f t="shared" ref="E50:E87" si="8">T7</f>
        <v>0</v>
      </c>
      <c r="F50" s="151">
        <f t="shared" si="6"/>
        <v>0</v>
      </c>
      <c r="G50" s="151">
        <f t="shared" si="6"/>
        <v>0</v>
      </c>
      <c r="H50" s="151">
        <f t="shared" si="6"/>
        <v>0</v>
      </c>
      <c r="I50" s="151">
        <f t="shared" si="6"/>
        <v>0</v>
      </c>
      <c r="J50" s="151">
        <f t="shared" si="6"/>
        <v>0</v>
      </c>
      <c r="K50" s="151">
        <f t="shared" si="6"/>
        <v>0</v>
      </c>
      <c r="L50" s="151">
        <f t="shared" si="6"/>
        <v>0</v>
      </c>
      <c r="M50" s="151">
        <f t="shared" si="6"/>
        <v>0</v>
      </c>
      <c r="N50" s="151">
        <f t="shared" si="6"/>
        <v>0</v>
      </c>
      <c r="O50" s="151">
        <f t="shared" si="6"/>
        <v>0</v>
      </c>
      <c r="P50" s="151">
        <f t="shared" si="6"/>
        <v>0</v>
      </c>
      <c r="Q50" s="151">
        <f t="shared" si="6"/>
        <v>0</v>
      </c>
      <c r="R50" s="151">
        <f t="shared" si="6"/>
        <v>0</v>
      </c>
      <c r="S50" s="151">
        <f t="shared" si="6"/>
        <v>0</v>
      </c>
      <c r="T50" s="147"/>
      <c r="U50" s="147"/>
      <c r="V50" s="147"/>
      <c r="W50" s="147"/>
      <c r="X50" s="147"/>
      <c r="Y50" s="147"/>
      <c r="Z50" s="147"/>
      <c r="AA50" s="147"/>
      <c r="AB50" s="147"/>
      <c r="AC50" s="147"/>
      <c r="AD50" s="147"/>
      <c r="AE50" s="147"/>
      <c r="AF50" s="147"/>
      <c r="AG50" s="147"/>
      <c r="AH50" s="147"/>
      <c r="AI50" s="147"/>
      <c r="AJ50" s="147"/>
      <c r="AK50" s="147"/>
    </row>
    <row r="51" spans="1:37" hidden="1" x14ac:dyDescent="0.4">
      <c r="A51" s="4" t="str">
        <f t="shared" ref="A51:D51" si="9">A8</f>
        <v>2019 Reflector LED - Residential</v>
      </c>
      <c r="B51" s="148">
        <f t="shared" si="9"/>
        <v>10</v>
      </c>
      <c r="C51" s="149">
        <f t="shared" si="9"/>
        <v>24150.576467999814</v>
      </c>
      <c r="D51" s="150">
        <f t="shared" si="9"/>
        <v>0.69</v>
      </c>
      <c r="E51" s="151">
        <f t="shared" si="8"/>
        <v>0</v>
      </c>
      <c r="F51" s="151">
        <f t="shared" si="6"/>
        <v>0</v>
      </c>
      <c r="G51" s="151">
        <f t="shared" si="6"/>
        <v>0</v>
      </c>
      <c r="H51" s="151">
        <f t="shared" si="6"/>
        <v>0</v>
      </c>
      <c r="I51" s="151">
        <f t="shared" si="6"/>
        <v>0</v>
      </c>
      <c r="J51" s="151">
        <f t="shared" si="6"/>
        <v>0</v>
      </c>
      <c r="K51" s="151">
        <f t="shared" si="6"/>
        <v>0</v>
      </c>
      <c r="L51" s="151">
        <f t="shared" si="6"/>
        <v>0</v>
      </c>
      <c r="M51" s="151">
        <f t="shared" si="6"/>
        <v>0</v>
      </c>
      <c r="N51" s="151">
        <f t="shared" si="6"/>
        <v>0</v>
      </c>
      <c r="O51" s="151">
        <f t="shared" si="6"/>
        <v>0</v>
      </c>
      <c r="P51" s="151">
        <f t="shared" si="6"/>
        <v>0</v>
      </c>
      <c r="Q51" s="151">
        <f t="shared" si="6"/>
        <v>0</v>
      </c>
      <c r="R51" s="151">
        <f t="shared" si="6"/>
        <v>0</v>
      </c>
      <c r="S51" s="151">
        <f t="shared" si="6"/>
        <v>0</v>
      </c>
    </row>
    <row r="52" spans="1:37" hidden="1" x14ac:dyDescent="0.4">
      <c r="A52" s="4" t="str">
        <f t="shared" ref="A52:D52" si="10">A9</f>
        <v>2019 Reflector LED - Commercial</v>
      </c>
      <c r="B52" s="148">
        <f t="shared" si="10"/>
        <v>4.2</v>
      </c>
      <c r="C52" s="149">
        <f t="shared" si="10"/>
        <v>2707.0365749999587</v>
      </c>
      <c r="D52" s="150">
        <f t="shared" si="10"/>
        <v>0.69</v>
      </c>
      <c r="E52" s="151">
        <f t="shared" si="8"/>
        <v>0</v>
      </c>
      <c r="F52" s="151">
        <f t="shared" si="6"/>
        <v>0</v>
      </c>
      <c r="G52" s="151">
        <f t="shared" si="6"/>
        <v>0</v>
      </c>
      <c r="H52" s="151">
        <f t="shared" si="6"/>
        <v>0</v>
      </c>
      <c r="I52" s="151">
        <f t="shared" si="6"/>
        <v>0</v>
      </c>
      <c r="J52" s="151">
        <f t="shared" si="6"/>
        <v>0</v>
      </c>
      <c r="K52" s="151">
        <f t="shared" si="6"/>
        <v>0</v>
      </c>
      <c r="L52" s="151">
        <f t="shared" si="6"/>
        <v>0</v>
      </c>
      <c r="M52" s="151">
        <f t="shared" si="6"/>
        <v>0</v>
      </c>
      <c r="N52" s="151">
        <f t="shared" si="6"/>
        <v>0</v>
      </c>
      <c r="O52" s="151">
        <f t="shared" si="6"/>
        <v>0</v>
      </c>
      <c r="P52" s="151">
        <f t="shared" si="6"/>
        <v>0</v>
      </c>
      <c r="Q52" s="151">
        <f t="shared" si="6"/>
        <v>0</v>
      </c>
      <c r="R52" s="151">
        <f t="shared" si="6"/>
        <v>0</v>
      </c>
      <c r="S52" s="151">
        <f t="shared" si="6"/>
        <v>0</v>
      </c>
    </row>
    <row r="53" spans="1:37" hidden="1" x14ac:dyDescent="0.4">
      <c r="A53" s="4" t="str">
        <f t="shared" ref="A53:D53" si="11">A10</f>
        <v>2019 Specialty LED - Residential</v>
      </c>
      <c r="B53" s="148">
        <f t="shared" si="11"/>
        <v>10</v>
      </c>
      <c r="C53" s="149">
        <f t="shared" si="11"/>
        <v>10752.855206001088</v>
      </c>
      <c r="D53" s="150">
        <f t="shared" si="11"/>
        <v>0.69</v>
      </c>
      <c r="E53" s="120">
        <f t="shared" si="8"/>
        <v>0</v>
      </c>
      <c r="F53" s="120">
        <f t="shared" si="6"/>
        <v>0</v>
      </c>
      <c r="G53" s="120">
        <f t="shared" si="6"/>
        <v>0</v>
      </c>
      <c r="H53" s="120">
        <f t="shared" si="6"/>
        <v>0</v>
      </c>
      <c r="I53" s="120">
        <f t="shared" si="6"/>
        <v>0</v>
      </c>
      <c r="J53" s="120">
        <f t="shared" si="6"/>
        <v>0</v>
      </c>
      <c r="K53" s="120">
        <f t="shared" si="6"/>
        <v>0</v>
      </c>
      <c r="L53" s="120">
        <f t="shared" si="6"/>
        <v>0</v>
      </c>
      <c r="M53" s="120">
        <f t="shared" si="6"/>
        <v>0</v>
      </c>
      <c r="N53" s="120">
        <f t="shared" si="6"/>
        <v>0</v>
      </c>
      <c r="O53" s="120">
        <f t="shared" si="6"/>
        <v>0</v>
      </c>
      <c r="P53" s="120">
        <f t="shared" si="6"/>
        <v>0</v>
      </c>
      <c r="Q53" s="120">
        <f t="shared" si="6"/>
        <v>0</v>
      </c>
      <c r="R53" s="120">
        <f t="shared" si="6"/>
        <v>0</v>
      </c>
      <c r="S53" s="120">
        <f t="shared" si="6"/>
        <v>0</v>
      </c>
    </row>
    <row r="54" spans="1:37" hidden="1" x14ac:dyDescent="0.4">
      <c r="A54" s="4" t="str">
        <f t="shared" ref="A54:D54" si="12">A11</f>
        <v>2019 Specialty LED - Commercial</v>
      </c>
      <c r="B54" s="148">
        <f t="shared" si="12"/>
        <v>4.2</v>
      </c>
      <c r="C54" s="149">
        <f t="shared" si="12"/>
        <v>1205.2869800000126</v>
      </c>
      <c r="D54" s="150">
        <f t="shared" si="12"/>
        <v>0.69</v>
      </c>
      <c r="E54" s="120">
        <f t="shared" si="8"/>
        <v>0</v>
      </c>
      <c r="F54" s="120">
        <f t="shared" si="6"/>
        <v>0</v>
      </c>
      <c r="G54" s="120">
        <f t="shared" si="6"/>
        <v>0</v>
      </c>
      <c r="H54" s="120">
        <f t="shared" si="6"/>
        <v>0</v>
      </c>
      <c r="I54" s="120">
        <f t="shared" si="6"/>
        <v>0</v>
      </c>
      <c r="J54" s="120">
        <f t="shared" si="6"/>
        <v>0</v>
      </c>
      <c r="K54" s="120">
        <f t="shared" si="6"/>
        <v>0</v>
      </c>
      <c r="L54" s="120">
        <f t="shared" si="6"/>
        <v>0</v>
      </c>
      <c r="M54" s="120">
        <f t="shared" si="6"/>
        <v>0</v>
      </c>
      <c r="N54" s="120">
        <f t="shared" si="6"/>
        <v>0</v>
      </c>
      <c r="O54" s="120">
        <f t="shared" si="6"/>
        <v>0</v>
      </c>
      <c r="P54" s="120">
        <f t="shared" si="6"/>
        <v>0</v>
      </c>
      <c r="Q54" s="120">
        <f t="shared" si="6"/>
        <v>0</v>
      </c>
      <c r="R54" s="120">
        <f t="shared" si="6"/>
        <v>0</v>
      </c>
      <c r="S54" s="120">
        <f t="shared" si="6"/>
        <v>0</v>
      </c>
    </row>
    <row r="55" spans="1:37" hidden="1" x14ac:dyDescent="0.4">
      <c r="A55" s="4" t="str">
        <f t="shared" ref="A55:D55" si="13">A12</f>
        <v>2018 Standard LED - Residential</v>
      </c>
      <c r="B55" s="148">
        <f t="shared" si="13"/>
        <v>10</v>
      </c>
      <c r="C55" s="149">
        <f t="shared" si="13"/>
        <v>5121.3068040000044</v>
      </c>
      <c r="D55" s="150">
        <f t="shared" si="13"/>
        <v>0.7</v>
      </c>
      <c r="E55" s="120">
        <f t="shared" si="8"/>
        <v>0</v>
      </c>
      <c r="F55" s="120">
        <f t="shared" si="6"/>
        <v>0</v>
      </c>
      <c r="G55" s="120">
        <f t="shared" si="6"/>
        <v>0</v>
      </c>
      <c r="H55" s="120">
        <f t="shared" si="6"/>
        <v>0</v>
      </c>
      <c r="I55" s="120">
        <f t="shared" si="6"/>
        <v>0</v>
      </c>
      <c r="J55" s="120">
        <f t="shared" si="6"/>
        <v>0</v>
      </c>
      <c r="K55" s="120">
        <f t="shared" si="6"/>
        <v>0</v>
      </c>
      <c r="L55" s="120">
        <f t="shared" si="6"/>
        <v>0</v>
      </c>
      <c r="M55" s="120">
        <f t="shared" si="6"/>
        <v>0</v>
      </c>
      <c r="N55" s="120">
        <f t="shared" si="6"/>
        <v>0</v>
      </c>
      <c r="O55" s="120">
        <f t="shared" si="6"/>
        <v>0</v>
      </c>
      <c r="P55" s="120">
        <f t="shared" si="6"/>
        <v>0</v>
      </c>
      <c r="Q55" s="120">
        <f t="shared" si="6"/>
        <v>0</v>
      </c>
      <c r="R55" s="120">
        <f t="shared" si="6"/>
        <v>0</v>
      </c>
      <c r="S55" s="120">
        <f t="shared" si="6"/>
        <v>0</v>
      </c>
    </row>
    <row r="56" spans="1:37" hidden="1" x14ac:dyDescent="0.4">
      <c r="A56" s="4" t="str">
        <f t="shared" ref="A56:D56" si="14">A13</f>
        <v>2018 Standard LED - Commercial</v>
      </c>
      <c r="B56" s="148">
        <f t="shared" si="14"/>
        <v>4.2</v>
      </c>
      <c r="C56" s="149">
        <f t="shared" si="14"/>
        <v>243.12400799999986</v>
      </c>
      <c r="D56" s="150">
        <f t="shared" si="14"/>
        <v>0.7</v>
      </c>
      <c r="E56" s="120">
        <f t="shared" si="8"/>
        <v>0</v>
      </c>
      <c r="F56" s="120">
        <f t="shared" si="6"/>
        <v>0</v>
      </c>
      <c r="G56" s="120">
        <f t="shared" si="6"/>
        <v>0</v>
      </c>
      <c r="H56" s="120">
        <f t="shared" si="6"/>
        <v>0</v>
      </c>
      <c r="I56" s="120">
        <f t="shared" si="6"/>
        <v>0</v>
      </c>
      <c r="J56" s="120">
        <f t="shared" si="6"/>
        <v>0</v>
      </c>
      <c r="K56" s="120">
        <f t="shared" si="6"/>
        <v>0</v>
      </c>
      <c r="L56" s="120">
        <f t="shared" si="6"/>
        <v>0</v>
      </c>
      <c r="M56" s="120">
        <f t="shared" si="6"/>
        <v>0</v>
      </c>
      <c r="N56" s="120">
        <f t="shared" si="6"/>
        <v>0</v>
      </c>
      <c r="O56" s="120">
        <f t="shared" si="6"/>
        <v>0</v>
      </c>
      <c r="P56" s="120">
        <f t="shared" si="6"/>
        <v>0</v>
      </c>
      <c r="Q56" s="120">
        <f t="shared" si="6"/>
        <v>0</v>
      </c>
      <c r="R56" s="120">
        <f t="shared" si="6"/>
        <v>0</v>
      </c>
      <c r="S56" s="120">
        <f t="shared" si="6"/>
        <v>0</v>
      </c>
    </row>
    <row r="57" spans="1:37" hidden="1" x14ac:dyDescent="0.4">
      <c r="A57" s="4" t="str">
        <f t="shared" ref="A57:D57" si="15">A14</f>
        <v>2018 Reflector LED - Residential</v>
      </c>
      <c r="B57" s="148">
        <f t="shared" si="15"/>
        <v>10</v>
      </c>
      <c r="C57" s="149">
        <f t="shared" si="15"/>
        <v>569.00531499999943</v>
      </c>
      <c r="D57" s="150">
        <f t="shared" si="15"/>
        <v>0.7</v>
      </c>
      <c r="E57" s="120">
        <f t="shared" si="8"/>
        <v>0</v>
      </c>
      <c r="F57" s="120">
        <f t="shared" si="6"/>
        <v>0</v>
      </c>
      <c r="G57" s="120">
        <f t="shared" si="6"/>
        <v>0</v>
      </c>
      <c r="H57" s="120">
        <f t="shared" si="6"/>
        <v>0</v>
      </c>
      <c r="I57" s="120">
        <f t="shared" si="6"/>
        <v>0</v>
      </c>
      <c r="J57" s="120">
        <f t="shared" si="6"/>
        <v>0</v>
      </c>
      <c r="K57" s="120">
        <f t="shared" si="6"/>
        <v>0</v>
      </c>
      <c r="L57" s="120">
        <f t="shared" si="6"/>
        <v>0</v>
      </c>
      <c r="M57" s="120">
        <f t="shared" si="6"/>
        <v>0</v>
      </c>
      <c r="N57" s="120">
        <f t="shared" si="6"/>
        <v>0</v>
      </c>
      <c r="O57" s="120">
        <f t="shared" si="6"/>
        <v>0</v>
      </c>
      <c r="P57" s="120">
        <f t="shared" si="6"/>
        <v>0</v>
      </c>
      <c r="Q57" s="120">
        <f t="shared" si="6"/>
        <v>0</v>
      </c>
      <c r="R57" s="120">
        <f t="shared" si="6"/>
        <v>0</v>
      </c>
      <c r="S57" s="120">
        <f t="shared" si="6"/>
        <v>0</v>
      </c>
    </row>
    <row r="58" spans="1:37" hidden="1" x14ac:dyDescent="0.4">
      <c r="A58" s="4" t="str">
        <f t="shared" ref="A58:D58" si="16">A15</f>
        <v>2018 Reflector LED - Commercial</v>
      </c>
      <c r="B58" s="148">
        <f t="shared" si="16"/>
        <v>4.2</v>
      </c>
      <c r="C58" s="149">
        <f t="shared" si="16"/>
        <v>32.469712999999935</v>
      </c>
      <c r="D58" s="150">
        <f t="shared" si="16"/>
        <v>0.7</v>
      </c>
      <c r="E58" s="120">
        <f t="shared" si="8"/>
        <v>0</v>
      </c>
      <c r="F58" s="120">
        <f t="shared" si="6"/>
        <v>0</v>
      </c>
      <c r="G58" s="120">
        <f t="shared" si="6"/>
        <v>0</v>
      </c>
      <c r="H58" s="120">
        <f t="shared" si="6"/>
        <v>0</v>
      </c>
      <c r="I58" s="120">
        <f t="shared" si="6"/>
        <v>0</v>
      </c>
      <c r="J58" s="120">
        <f t="shared" si="6"/>
        <v>0</v>
      </c>
      <c r="K58" s="120">
        <f t="shared" si="6"/>
        <v>0</v>
      </c>
      <c r="L58" s="120">
        <f t="shared" si="6"/>
        <v>0</v>
      </c>
      <c r="M58" s="120">
        <f t="shared" si="6"/>
        <v>0</v>
      </c>
      <c r="N58" s="120">
        <f t="shared" si="6"/>
        <v>0</v>
      </c>
      <c r="O58" s="120">
        <f t="shared" si="6"/>
        <v>0</v>
      </c>
      <c r="P58" s="120">
        <f t="shared" si="6"/>
        <v>0</v>
      </c>
      <c r="Q58" s="120">
        <f t="shared" si="6"/>
        <v>0</v>
      </c>
      <c r="R58" s="120">
        <f t="shared" si="6"/>
        <v>0</v>
      </c>
      <c r="S58" s="120">
        <f t="shared" si="6"/>
        <v>0</v>
      </c>
    </row>
    <row r="59" spans="1:37" hidden="1" x14ac:dyDescent="0.4">
      <c r="A59" s="4" t="str">
        <f t="shared" ref="A59:D59" si="17">A16</f>
        <v>2018 Specialty LED - Residential</v>
      </c>
      <c r="B59" s="148">
        <f t="shared" si="17"/>
        <v>10</v>
      </c>
      <c r="C59" s="149">
        <f t="shared" si="17"/>
        <v>198.96851200000074</v>
      </c>
      <c r="D59" s="150">
        <f t="shared" si="17"/>
        <v>0.7</v>
      </c>
      <c r="E59" s="120">
        <f t="shared" si="8"/>
        <v>0</v>
      </c>
      <c r="F59" s="120">
        <f t="shared" si="6"/>
        <v>0</v>
      </c>
      <c r="G59" s="120">
        <f t="shared" si="6"/>
        <v>0</v>
      </c>
      <c r="H59" s="120">
        <f t="shared" si="6"/>
        <v>0</v>
      </c>
      <c r="I59" s="120">
        <f t="shared" si="6"/>
        <v>0</v>
      </c>
      <c r="J59" s="120">
        <f t="shared" si="6"/>
        <v>0</v>
      </c>
      <c r="K59" s="120">
        <f t="shared" si="6"/>
        <v>0</v>
      </c>
      <c r="L59" s="120">
        <f t="shared" si="6"/>
        <v>0</v>
      </c>
      <c r="M59" s="120">
        <f t="shared" si="6"/>
        <v>0</v>
      </c>
      <c r="N59" s="120">
        <f t="shared" si="6"/>
        <v>0</v>
      </c>
      <c r="O59" s="120">
        <f t="shared" si="6"/>
        <v>0</v>
      </c>
      <c r="P59" s="120">
        <f t="shared" si="6"/>
        <v>0</v>
      </c>
      <c r="Q59" s="120">
        <f t="shared" si="6"/>
        <v>0</v>
      </c>
      <c r="R59" s="120">
        <f t="shared" si="6"/>
        <v>0</v>
      </c>
      <c r="S59" s="120">
        <f t="shared" si="6"/>
        <v>0</v>
      </c>
    </row>
    <row r="60" spans="1:37" hidden="1" x14ac:dyDescent="0.4">
      <c r="A60" s="4" t="str">
        <f t="shared" ref="A60:D60" si="18">A17</f>
        <v>2018 Specialty LED - Commercial</v>
      </c>
      <c r="B60" s="148">
        <f t="shared" si="18"/>
        <v>4.2</v>
      </c>
      <c r="C60" s="149">
        <f t="shared" si="18"/>
        <v>11.35392100000003</v>
      </c>
      <c r="D60" s="150">
        <f t="shared" si="18"/>
        <v>0.7</v>
      </c>
      <c r="E60" s="120">
        <f t="shared" si="8"/>
        <v>0</v>
      </c>
      <c r="F60" s="120">
        <f t="shared" si="6"/>
        <v>0</v>
      </c>
      <c r="G60" s="120">
        <f t="shared" si="6"/>
        <v>0</v>
      </c>
      <c r="H60" s="120">
        <f t="shared" si="6"/>
        <v>0</v>
      </c>
      <c r="I60" s="120">
        <f t="shared" si="6"/>
        <v>0</v>
      </c>
      <c r="J60" s="120">
        <f t="shared" si="6"/>
        <v>0</v>
      </c>
      <c r="K60" s="120">
        <f t="shared" si="6"/>
        <v>0</v>
      </c>
      <c r="L60" s="120">
        <f t="shared" si="6"/>
        <v>0</v>
      </c>
      <c r="M60" s="120">
        <f t="shared" si="6"/>
        <v>0</v>
      </c>
      <c r="N60" s="120">
        <f t="shared" si="6"/>
        <v>0</v>
      </c>
      <c r="O60" s="120">
        <f t="shared" si="6"/>
        <v>0</v>
      </c>
      <c r="P60" s="120">
        <f t="shared" si="6"/>
        <v>0</v>
      </c>
      <c r="Q60" s="120">
        <f t="shared" si="6"/>
        <v>0</v>
      </c>
      <c r="R60" s="120">
        <f t="shared" si="6"/>
        <v>0</v>
      </c>
      <c r="S60" s="120">
        <f t="shared" si="6"/>
        <v>0</v>
      </c>
    </row>
    <row r="61" spans="1:37" hidden="1" x14ac:dyDescent="0.4">
      <c r="A61" s="4" t="str">
        <f t="shared" ref="A61:D61" si="19">A18</f>
        <v>PYTR Standard LED - Residential</v>
      </c>
      <c r="B61" s="148">
        <f t="shared" si="19"/>
        <v>10</v>
      </c>
      <c r="C61" s="149">
        <f t="shared" si="19"/>
        <v>505.572609</v>
      </c>
      <c r="D61" s="150">
        <f t="shared" si="19"/>
        <v>0.57999999999999996</v>
      </c>
      <c r="E61" s="120">
        <f t="shared" si="8"/>
        <v>0</v>
      </c>
      <c r="F61" s="120">
        <f t="shared" si="6"/>
        <v>0</v>
      </c>
      <c r="G61" s="120">
        <f t="shared" si="6"/>
        <v>0</v>
      </c>
      <c r="H61" s="120">
        <f t="shared" si="6"/>
        <v>0</v>
      </c>
      <c r="I61" s="120">
        <f t="shared" si="6"/>
        <v>0</v>
      </c>
      <c r="J61" s="120">
        <f t="shared" si="6"/>
        <v>0</v>
      </c>
      <c r="K61" s="120">
        <f t="shared" si="6"/>
        <v>0</v>
      </c>
      <c r="L61" s="120">
        <f t="shared" si="6"/>
        <v>0</v>
      </c>
      <c r="M61" s="120">
        <f t="shared" si="6"/>
        <v>0</v>
      </c>
      <c r="N61" s="120">
        <f t="shared" si="6"/>
        <v>0</v>
      </c>
      <c r="O61" s="120">
        <f t="shared" si="6"/>
        <v>0</v>
      </c>
      <c r="P61" s="120">
        <f t="shared" si="6"/>
        <v>0</v>
      </c>
      <c r="Q61" s="120">
        <f t="shared" si="6"/>
        <v>0</v>
      </c>
      <c r="R61" s="120">
        <f t="shared" si="6"/>
        <v>0</v>
      </c>
      <c r="S61" s="120">
        <f t="shared" si="6"/>
        <v>0</v>
      </c>
    </row>
    <row r="62" spans="1:37" hidden="1" x14ac:dyDescent="0.4">
      <c r="A62" s="4" t="str">
        <f t="shared" ref="A62:D62" si="20">A19</f>
        <v>PYTR Standard LED - Commercial</v>
      </c>
      <c r="B62" s="148">
        <f t="shared" si="20"/>
        <v>4.2</v>
      </c>
      <c r="C62" s="149">
        <f t="shared" si="20"/>
        <v>67.574477000000016</v>
      </c>
      <c r="D62" s="150">
        <f t="shared" si="20"/>
        <v>0.57999999999999996</v>
      </c>
      <c r="E62" s="120">
        <f t="shared" si="8"/>
        <v>0</v>
      </c>
      <c r="F62" s="120">
        <f t="shared" si="6"/>
        <v>0</v>
      </c>
      <c r="G62" s="120">
        <f t="shared" si="6"/>
        <v>0</v>
      </c>
      <c r="H62" s="120">
        <f t="shared" si="6"/>
        <v>0</v>
      </c>
      <c r="I62" s="120">
        <f t="shared" si="6"/>
        <v>0</v>
      </c>
      <c r="J62" s="120">
        <f t="shared" si="6"/>
        <v>0</v>
      </c>
      <c r="K62" s="120">
        <f t="shared" si="6"/>
        <v>0</v>
      </c>
      <c r="L62" s="120">
        <f t="shared" si="6"/>
        <v>0</v>
      </c>
      <c r="M62" s="120">
        <f t="shared" si="6"/>
        <v>0</v>
      </c>
      <c r="N62" s="120">
        <f t="shared" si="6"/>
        <v>0</v>
      </c>
      <c r="O62" s="120">
        <f t="shared" si="6"/>
        <v>0</v>
      </c>
      <c r="P62" s="120">
        <f t="shared" si="6"/>
        <v>0</v>
      </c>
      <c r="Q62" s="120">
        <f t="shared" si="6"/>
        <v>0</v>
      </c>
      <c r="R62" s="120">
        <f t="shared" si="6"/>
        <v>0</v>
      </c>
      <c r="S62" s="120">
        <f t="shared" si="6"/>
        <v>0</v>
      </c>
    </row>
    <row r="63" spans="1:37" hidden="1" x14ac:dyDescent="0.4">
      <c r="A63" s="4" t="str">
        <f t="shared" ref="A63:D63" si="21">A20</f>
        <v>PYTR Reflector LED - Residential</v>
      </c>
      <c r="B63" s="148">
        <f t="shared" si="21"/>
        <v>10</v>
      </c>
      <c r="C63" s="149">
        <f t="shared" si="21"/>
        <v>83.094835000000003</v>
      </c>
      <c r="D63" s="150">
        <f t="shared" si="21"/>
        <v>0.6</v>
      </c>
      <c r="E63" s="120">
        <f t="shared" si="8"/>
        <v>0</v>
      </c>
      <c r="F63" s="120">
        <f t="shared" si="6"/>
        <v>0</v>
      </c>
      <c r="G63" s="120">
        <f t="shared" si="6"/>
        <v>0</v>
      </c>
      <c r="H63" s="120">
        <f t="shared" si="6"/>
        <v>0</v>
      </c>
      <c r="I63" s="120">
        <f t="shared" si="6"/>
        <v>0</v>
      </c>
      <c r="J63" s="120">
        <f t="shared" si="6"/>
        <v>0</v>
      </c>
      <c r="K63" s="120">
        <f t="shared" si="6"/>
        <v>0</v>
      </c>
      <c r="L63" s="120">
        <f t="shared" si="6"/>
        <v>0</v>
      </c>
      <c r="M63" s="120">
        <f t="shared" si="6"/>
        <v>0</v>
      </c>
      <c r="N63" s="120">
        <f t="shared" si="6"/>
        <v>0</v>
      </c>
      <c r="O63" s="120">
        <f t="shared" si="6"/>
        <v>0</v>
      </c>
      <c r="P63" s="120">
        <f t="shared" si="6"/>
        <v>0</v>
      </c>
      <c r="Q63" s="120">
        <f t="shared" si="6"/>
        <v>0</v>
      </c>
      <c r="R63" s="120">
        <f t="shared" si="6"/>
        <v>0</v>
      </c>
      <c r="S63" s="120">
        <f t="shared" si="6"/>
        <v>0</v>
      </c>
    </row>
    <row r="64" spans="1:37" hidden="1" x14ac:dyDescent="0.4">
      <c r="A64" s="4" t="str">
        <f t="shared" ref="A64:D64" si="22">A21</f>
        <v>PYTR Reflector LED - Commercial</v>
      </c>
      <c r="B64" s="148">
        <f t="shared" si="22"/>
        <v>4.2</v>
      </c>
      <c r="C64" s="149">
        <f t="shared" si="22"/>
        <v>7.4512729999999996</v>
      </c>
      <c r="D64" s="150">
        <f t="shared" si="22"/>
        <v>0.6</v>
      </c>
      <c r="E64" s="120">
        <f t="shared" si="8"/>
        <v>0</v>
      </c>
      <c r="F64" s="120">
        <f t="shared" si="6"/>
        <v>0</v>
      </c>
      <c r="G64" s="120">
        <f t="shared" si="6"/>
        <v>0</v>
      </c>
      <c r="H64" s="120">
        <f t="shared" si="6"/>
        <v>0</v>
      </c>
      <c r="I64" s="120">
        <f t="shared" si="6"/>
        <v>0</v>
      </c>
      <c r="J64" s="120">
        <f t="shared" si="6"/>
        <v>0</v>
      </c>
      <c r="K64" s="120">
        <f t="shared" si="6"/>
        <v>0</v>
      </c>
      <c r="L64" s="120">
        <f t="shared" si="6"/>
        <v>0</v>
      </c>
      <c r="M64" s="120">
        <f t="shared" si="6"/>
        <v>0</v>
      </c>
      <c r="N64" s="120">
        <f t="shared" si="6"/>
        <v>0</v>
      </c>
      <c r="O64" s="120">
        <f t="shared" si="6"/>
        <v>0</v>
      </c>
      <c r="P64" s="120">
        <f t="shared" si="6"/>
        <v>0</v>
      </c>
      <c r="Q64" s="120">
        <f t="shared" si="6"/>
        <v>0</v>
      </c>
      <c r="R64" s="120">
        <f t="shared" si="6"/>
        <v>0</v>
      </c>
      <c r="S64" s="120">
        <f t="shared" si="6"/>
        <v>0</v>
      </c>
    </row>
    <row r="65" spans="1:19" hidden="1" x14ac:dyDescent="0.4">
      <c r="A65" s="4" t="str">
        <f t="shared" ref="A65:D65" si="23">A22</f>
        <v>PYTR Specialty LED - Residential</v>
      </c>
      <c r="B65" s="148">
        <f t="shared" si="23"/>
        <v>10</v>
      </c>
      <c r="C65" s="149">
        <f t="shared" si="23"/>
        <v>38.357983000000011</v>
      </c>
      <c r="D65" s="150">
        <f t="shared" si="23"/>
        <v>0.57999999999999996</v>
      </c>
      <c r="E65" s="120">
        <f t="shared" si="8"/>
        <v>0</v>
      </c>
      <c r="F65" s="120">
        <f t="shared" ref="F65:F87" si="24">U22</f>
        <v>0</v>
      </c>
      <c r="G65" s="120">
        <f t="shared" ref="G65:G87" si="25">V22</f>
        <v>0</v>
      </c>
      <c r="H65" s="120">
        <f t="shared" ref="H65:H87" si="26">W22</f>
        <v>0</v>
      </c>
      <c r="I65" s="120">
        <f t="shared" ref="I65:I87" si="27">X22</f>
        <v>0</v>
      </c>
      <c r="J65" s="120">
        <f t="shared" ref="J65:J87" si="28">Y22</f>
        <v>0</v>
      </c>
      <c r="K65" s="120">
        <f t="shared" ref="K65:K87" si="29">Z22</f>
        <v>0</v>
      </c>
      <c r="L65" s="120">
        <f t="shared" ref="L65:L87" si="30">AA22</f>
        <v>0</v>
      </c>
      <c r="M65" s="120">
        <f t="shared" ref="M65:M87" si="31">AB22</f>
        <v>0</v>
      </c>
      <c r="N65" s="120">
        <f t="shared" ref="N65:N87" si="32">AC22</f>
        <v>0</v>
      </c>
      <c r="O65" s="120">
        <f t="shared" ref="O65:O87" si="33">AD22</f>
        <v>0</v>
      </c>
      <c r="P65" s="120">
        <f t="shared" ref="P65:P87" si="34">AE22</f>
        <v>0</v>
      </c>
      <c r="Q65" s="120">
        <f t="shared" ref="Q65:Q87" si="35">AF22</f>
        <v>0</v>
      </c>
      <c r="R65" s="120">
        <f t="shared" ref="R65:R87" si="36">AG22</f>
        <v>0</v>
      </c>
      <c r="S65" s="120">
        <f t="shared" ref="S65:S87" si="37">AH22</f>
        <v>0</v>
      </c>
    </row>
    <row r="66" spans="1:19" hidden="1" x14ac:dyDescent="0.4">
      <c r="A66" s="4" t="str">
        <f t="shared" ref="A66:D66" si="38">A23</f>
        <v>PYTR Specialty LED - Commercial</v>
      </c>
      <c r="B66" s="148">
        <f t="shared" si="38"/>
        <v>4.2</v>
      </c>
      <c r="C66" s="149">
        <f t="shared" si="38"/>
        <v>3.4396330000000002</v>
      </c>
      <c r="D66" s="150">
        <f t="shared" si="38"/>
        <v>0.57999999999999996</v>
      </c>
      <c r="E66" s="151">
        <f t="shared" si="8"/>
        <v>0</v>
      </c>
      <c r="F66" s="151">
        <f t="shared" si="24"/>
        <v>0</v>
      </c>
      <c r="G66" s="151">
        <f t="shared" si="25"/>
        <v>0</v>
      </c>
      <c r="H66" s="151">
        <f t="shared" si="26"/>
        <v>0</v>
      </c>
      <c r="I66" s="151">
        <f t="shared" si="27"/>
        <v>0</v>
      </c>
      <c r="J66" s="151">
        <f t="shared" si="28"/>
        <v>0</v>
      </c>
      <c r="K66" s="151">
        <f t="shared" si="29"/>
        <v>0</v>
      </c>
      <c r="L66" s="151">
        <f t="shared" si="30"/>
        <v>0</v>
      </c>
      <c r="M66" s="151">
        <f t="shared" si="31"/>
        <v>0</v>
      </c>
      <c r="N66" s="151">
        <f t="shared" si="32"/>
        <v>0</v>
      </c>
      <c r="O66" s="151">
        <f t="shared" si="33"/>
        <v>0</v>
      </c>
      <c r="P66" s="151">
        <f t="shared" si="34"/>
        <v>0</v>
      </c>
      <c r="Q66" s="151">
        <f t="shared" si="35"/>
        <v>0</v>
      </c>
      <c r="R66" s="151">
        <f t="shared" si="36"/>
        <v>0</v>
      </c>
      <c r="S66" s="151">
        <f t="shared" si="37"/>
        <v>0</v>
      </c>
    </row>
    <row r="67" spans="1:19" hidden="1" x14ac:dyDescent="0.4">
      <c r="A67" s="4" t="str">
        <f t="shared" ref="A67:D67" si="39">A24</f>
        <v>PY9 Standard LED - Residential</v>
      </c>
      <c r="B67" s="148">
        <f t="shared" si="39"/>
        <v>10</v>
      </c>
      <c r="C67" s="149">
        <f t="shared" si="39"/>
        <v>370.54354041666676</v>
      </c>
      <c r="D67" s="150">
        <f t="shared" si="39"/>
        <v>0.57999999999999996</v>
      </c>
      <c r="E67" s="151">
        <f t="shared" si="8"/>
        <v>0</v>
      </c>
      <c r="F67" s="151">
        <f t="shared" si="24"/>
        <v>0</v>
      </c>
      <c r="G67" s="151">
        <f t="shared" si="25"/>
        <v>0</v>
      </c>
      <c r="H67" s="151">
        <f t="shared" si="26"/>
        <v>0</v>
      </c>
      <c r="I67" s="151">
        <f t="shared" si="27"/>
        <v>0</v>
      </c>
      <c r="J67" s="151">
        <f t="shared" si="28"/>
        <v>0</v>
      </c>
      <c r="K67" s="151">
        <f t="shared" si="29"/>
        <v>0</v>
      </c>
      <c r="L67" s="151">
        <f t="shared" si="30"/>
        <v>0</v>
      </c>
      <c r="M67" s="151">
        <f t="shared" si="31"/>
        <v>0</v>
      </c>
      <c r="N67" s="151">
        <f t="shared" si="32"/>
        <v>0</v>
      </c>
      <c r="O67" s="151">
        <f t="shared" si="33"/>
        <v>0</v>
      </c>
      <c r="P67" s="151">
        <f t="shared" si="34"/>
        <v>0</v>
      </c>
      <c r="Q67" s="151">
        <f t="shared" si="35"/>
        <v>0</v>
      </c>
      <c r="R67" s="151">
        <f t="shared" si="36"/>
        <v>0</v>
      </c>
      <c r="S67" s="151">
        <f t="shared" si="37"/>
        <v>0</v>
      </c>
    </row>
    <row r="68" spans="1:19" hidden="1" x14ac:dyDescent="0.4">
      <c r="A68" s="4" t="str">
        <f t="shared" ref="A68:D68" si="40">A25</f>
        <v>PY9 Standard LED - Commercial</v>
      </c>
      <c r="B68" s="148">
        <f t="shared" si="40"/>
        <v>4.2</v>
      </c>
      <c r="C68" s="149">
        <f t="shared" si="40"/>
        <v>49.526584583333346</v>
      </c>
      <c r="D68" s="150">
        <f t="shared" si="40"/>
        <v>0.57999999999999996</v>
      </c>
      <c r="E68" s="151">
        <f t="shared" si="8"/>
        <v>0</v>
      </c>
      <c r="F68" s="151">
        <f t="shared" si="24"/>
        <v>0</v>
      </c>
      <c r="G68" s="151">
        <f t="shared" si="25"/>
        <v>0</v>
      </c>
      <c r="H68" s="151">
        <f t="shared" si="26"/>
        <v>0</v>
      </c>
      <c r="I68" s="151">
        <f t="shared" si="27"/>
        <v>0</v>
      </c>
      <c r="J68" s="151">
        <f t="shared" si="28"/>
        <v>0</v>
      </c>
      <c r="K68" s="151">
        <f t="shared" si="29"/>
        <v>0</v>
      </c>
      <c r="L68" s="151">
        <f t="shared" si="30"/>
        <v>0</v>
      </c>
      <c r="M68" s="151">
        <f t="shared" si="31"/>
        <v>0</v>
      </c>
      <c r="N68" s="151">
        <f t="shared" si="32"/>
        <v>0</v>
      </c>
      <c r="O68" s="151">
        <f t="shared" si="33"/>
        <v>0</v>
      </c>
      <c r="P68" s="151">
        <f t="shared" si="34"/>
        <v>0</v>
      </c>
      <c r="Q68" s="151">
        <f t="shared" si="35"/>
        <v>0</v>
      </c>
      <c r="R68" s="151">
        <f t="shared" si="36"/>
        <v>0</v>
      </c>
      <c r="S68" s="151">
        <f t="shared" si="37"/>
        <v>0</v>
      </c>
    </row>
    <row r="69" spans="1:19" hidden="1" x14ac:dyDescent="0.4">
      <c r="A69" s="4" t="str">
        <f t="shared" ref="A69:D69" si="41">A26</f>
        <v>PY9 Reflector LED - Residential</v>
      </c>
      <c r="B69" s="148">
        <f t="shared" si="41"/>
        <v>10</v>
      </c>
      <c r="C69" s="149">
        <f t="shared" si="41"/>
        <v>66.753745416666689</v>
      </c>
      <c r="D69" s="150">
        <f t="shared" si="41"/>
        <v>0.6</v>
      </c>
      <c r="E69" s="120">
        <f t="shared" si="8"/>
        <v>0</v>
      </c>
      <c r="F69" s="120">
        <f t="shared" si="24"/>
        <v>0</v>
      </c>
      <c r="G69" s="120">
        <f t="shared" si="25"/>
        <v>0</v>
      </c>
      <c r="H69" s="120">
        <f t="shared" si="26"/>
        <v>0</v>
      </c>
      <c r="I69" s="120">
        <f t="shared" si="27"/>
        <v>0</v>
      </c>
      <c r="J69" s="120">
        <f t="shared" si="28"/>
        <v>0</v>
      </c>
      <c r="K69" s="120">
        <f t="shared" si="29"/>
        <v>0</v>
      </c>
      <c r="L69" s="120">
        <f t="shared" si="30"/>
        <v>0</v>
      </c>
      <c r="M69" s="120">
        <f t="shared" si="31"/>
        <v>0</v>
      </c>
      <c r="N69" s="120">
        <f t="shared" si="32"/>
        <v>0</v>
      </c>
      <c r="O69" s="120">
        <f t="shared" si="33"/>
        <v>0</v>
      </c>
      <c r="P69" s="120">
        <f t="shared" si="34"/>
        <v>0</v>
      </c>
      <c r="Q69" s="120">
        <f t="shared" si="35"/>
        <v>0</v>
      </c>
      <c r="R69" s="120">
        <f t="shared" si="36"/>
        <v>0</v>
      </c>
      <c r="S69" s="120">
        <f t="shared" si="37"/>
        <v>0</v>
      </c>
    </row>
    <row r="70" spans="1:19" hidden="1" x14ac:dyDescent="0.4">
      <c r="A70" s="4" t="str">
        <f t="shared" ref="A70:D70" si="42">A27</f>
        <v>PY9 Reflector LED - Commercial</v>
      </c>
      <c r="B70" s="148">
        <f t="shared" si="42"/>
        <v>4.2</v>
      </c>
      <c r="C70" s="149">
        <f t="shared" si="42"/>
        <v>5.9859379166666695</v>
      </c>
      <c r="D70" s="150">
        <f t="shared" si="42"/>
        <v>0.6</v>
      </c>
      <c r="E70" s="151">
        <f t="shared" si="8"/>
        <v>0</v>
      </c>
      <c r="F70" s="151">
        <f t="shared" si="24"/>
        <v>0</v>
      </c>
      <c r="G70" s="151">
        <f t="shared" si="25"/>
        <v>0</v>
      </c>
      <c r="H70" s="151">
        <f t="shared" si="26"/>
        <v>0</v>
      </c>
      <c r="I70" s="151">
        <f t="shared" si="27"/>
        <v>0</v>
      </c>
      <c r="J70" s="151">
        <f t="shared" si="28"/>
        <v>0</v>
      </c>
      <c r="K70" s="151">
        <f t="shared" si="29"/>
        <v>0</v>
      </c>
      <c r="L70" s="151">
        <f t="shared" si="30"/>
        <v>0</v>
      </c>
      <c r="M70" s="151">
        <f t="shared" si="31"/>
        <v>0</v>
      </c>
      <c r="N70" s="151">
        <f t="shared" si="32"/>
        <v>0</v>
      </c>
      <c r="O70" s="151">
        <f t="shared" si="33"/>
        <v>0</v>
      </c>
      <c r="P70" s="151">
        <f t="shared" si="34"/>
        <v>0</v>
      </c>
      <c r="Q70" s="151">
        <f t="shared" si="35"/>
        <v>0</v>
      </c>
      <c r="R70" s="151">
        <f t="shared" si="36"/>
        <v>0</v>
      </c>
      <c r="S70" s="151">
        <f t="shared" si="37"/>
        <v>0</v>
      </c>
    </row>
    <row r="71" spans="1:19" hidden="1" x14ac:dyDescent="0.4">
      <c r="A71" s="4" t="str">
        <f t="shared" ref="A71:D71" si="43">A28</f>
        <v>PY9 Specialty LED - Residential</v>
      </c>
      <c r="B71" s="148">
        <f t="shared" si="43"/>
        <v>10</v>
      </c>
      <c r="C71" s="149">
        <f t="shared" si="43"/>
        <v>26.425162083333333</v>
      </c>
      <c r="D71" s="150">
        <f t="shared" si="43"/>
        <v>0.57999999999999996</v>
      </c>
      <c r="E71" s="151">
        <f t="shared" si="8"/>
        <v>0</v>
      </c>
      <c r="F71" s="151">
        <f t="shared" si="24"/>
        <v>0</v>
      </c>
      <c r="G71" s="151">
        <f t="shared" si="25"/>
        <v>0</v>
      </c>
      <c r="H71" s="151">
        <f t="shared" si="26"/>
        <v>0</v>
      </c>
      <c r="I71" s="151">
        <f t="shared" si="27"/>
        <v>0</v>
      </c>
      <c r="J71" s="151">
        <f t="shared" si="28"/>
        <v>0</v>
      </c>
      <c r="K71" s="151">
        <f t="shared" si="29"/>
        <v>0</v>
      </c>
      <c r="L71" s="151">
        <f t="shared" si="30"/>
        <v>0</v>
      </c>
      <c r="M71" s="151">
        <f t="shared" si="31"/>
        <v>0</v>
      </c>
      <c r="N71" s="151">
        <f t="shared" si="32"/>
        <v>0</v>
      </c>
      <c r="O71" s="151">
        <f t="shared" si="33"/>
        <v>0</v>
      </c>
      <c r="P71" s="151">
        <f t="shared" si="34"/>
        <v>0</v>
      </c>
      <c r="Q71" s="151">
        <f t="shared" si="35"/>
        <v>0</v>
      </c>
      <c r="R71" s="151">
        <f t="shared" si="36"/>
        <v>0</v>
      </c>
      <c r="S71" s="151">
        <f t="shared" si="37"/>
        <v>0</v>
      </c>
    </row>
    <row r="72" spans="1:19" hidden="1" x14ac:dyDescent="0.4">
      <c r="A72" s="4" t="str">
        <f t="shared" ref="A72:D72" si="44">A29</f>
        <v>PY9 Specialty LED - Commercial</v>
      </c>
      <c r="B72" s="148">
        <f t="shared" si="44"/>
        <v>4.2</v>
      </c>
      <c r="C72" s="149">
        <f t="shared" si="44"/>
        <v>2.3695945833333334</v>
      </c>
      <c r="D72" s="150">
        <f t="shared" si="44"/>
        <v>0.57999999999999996</v>
      </c>
      <c r="E72" s="151">
        <f t="shared" si="8"/>
        <v>0</v>
      </c>
      <c r="F72" s="151">
        <f t="shared" si="24"/>
        <v>0</v>
      </c>
      <c r="G72" s="151">
        <f t="shared" si="25"/>
        <v>0</v>
      </c>
      <c r="H72" s="151">
        <f t="shared" si="26"/>
        <v>0</v>
      </c>
      <c r="I72" s="151">
        <f t="shared" si="27"/>
        <v>0</v>
      </c>
      <c r="J72" s="151">
        <f t="shared" si="28"/>
        <v>0</v>
      </c>
      <c r="K72" s="151">
        <f t="shared" si="29"/>
        <v>0</v>
      </c>
      <c r="L72" s="151">
        <f t="shared" si="30"/>
        <v>0</v>
      </c>
      <c r="M72" s="151">
        <f t="shared" si="31"/>
        <v>0</v>
      </c>
      <c r="N72" s="151">
        <f t="shared" si="32"/>
        <v>0</v>
      </c>
      <c r="O72" s="151">
        <f t="shared" si="33"/>
        <v>0</v>
      </c>
      <c r="P72" s="151">
        <f t="shared" si="34"/>
        <v>0</v>
      </c>
      <c r="Q72" s="151">
        <f t="shared" si="35"/>
        <v>0</v>
      </c>
      <c r="R72" s="151">
        <f t="shared" si="36"/>
        <v>0</v>
      </c>
      <c r="S72" s="151">
        <f t="shared" si="37"/>
        <v>0</v>
      </c>
    </row>
    <row r="73" spans="1:19" hidden="1" x14ac:dyDescent="0.4">
      <c r="A73" s="4" t="str">
        <f t="shared" ref="A73:D73" si="45">A30</f>
        <v>PY9 Standard CFL - Residential</v>
      </c>
      <c r="B73" s="148">
        <f t="shared" si="45"/>
        <v>2</v>
      </c>
      <c r="C73" s="149">
        <f t="shared" si="45"/>
        <v>872.62426083333321</v>
      </c>
      <c r="D73" s="150">
        <f t="shared" si="45"/>
        <v>0.63</v>
      </c>
      <c r="E73" s="120">
        <f t="shared" si="8"/>
        <v>0</v>
      </c>
      <c r="F73" s="120">
        <f t="shared" si="24"/>
        <v>0</v>
      </c>
      <c r="G73" s="120">
        <f t="shared" si="25"/>
        <v>0</v>
      </c>
      <c r="H73" s="120">
        <f t="shared" si="26"/>
        <v>0</v>
      </c>
      <c r="I73" s="120">
        <f t="shared" si="27"/>
        <v>0</v>
      </c>
      <c r="J73" s="120">
        <f t="shared" si="28"/>
        <v>0</v>
      </c>
      <c r="K73" s="120">
        <f t="shared" si="29"/>
        <v>0</v>
      </c>
      <c r="L73" s="120">
        <f t="shared" si="30"/>
        <v>0</v>
      </c>
      <c r="M73" s="120">
        <f t="shared" si="31"/>
        <v>0</v>
      </c>
      <c r="N73" s="120">
        <f t="shared" si="32"/>
        <v>0</v>
      </c>
      <c r="O73" s="120">
        <f t="shared" si="33"/>
        <v>0</v>
      </c>
      <c r="P73" s="120">
        <f t="shared" si="34"/>
        <v>0</v>
      </c>
      <c r="Q73" s="120">
        <f t="shared" si="35"/>
        <v>0</v>
      </c>
      <c r="R73" s="120">
        <f t="shared" si="36"/>
        <v>0</v>
      </c>
      <c r="S73" s="120">
        <f t="shared" si="37"/>
        <v>0</v>
      </c>
    </row>
    <row r="74" spans="1:19" hidden="1" x14ac:dyDescent="0.4">
      <c r="A74" s="4" t="str">
        <f t="shared" ref="A74:D74" si="46">A31</f>
        <v>PY9 Standard CFL - Commercial</v>
      </c>
      <c r="B74" s="148">
        <f t="shared" si="46"/>
        <v>2</v>
      </c>
      <c r="C74" s="149">
        <f t="shared" si="46"/>
        <v>127.69151083333337</v>
      </c>
      <c r="D74" s="150">
        <f t="shared" si="46"/>
        <v>0.63</v>
      </c>
      <c r="E74" s="151">
        <f t="shared" si="8"/>
        <v>0</v>
      </c>
      <c r="F74" s="151">
        <f t="shared" si="24"/>
        <v>0</v>
      </c>
      <c r="G74" s="151">
        <f t="shared" si="25"/>
        <v>0</v>
      </c>
      <c r="H74" s="151">
        <f t="shared" si="26"/>
        <v>0</v>
      </c>
      <c r="I74" s="151">
        <f t="shared" si="27"/>
        <v>0</v>
      </c>
      <c r="J74" s="151">
        <f t="shared" si="28"/>
        <v>0</v>
      </c>
      <c r="K74" s="151">
        <f t="shared" si="29"/>
        <v>0</v>
      </c>
      <c r="L74" s="151">
        <f t="shared" si="30"/>
        <v>0</v>
      </c>
      <c r="M74" s="151">
        <f t="shared" si="31"/>
        <v>0</v>
      </c>
      <c r="N74" s="151">
        <f t="shared" si="32"/>
        <v>0</v>
      </c>
      <c r="O74" s="151">
        <f t="shared" si="33"/>
        <v>0</v>
      </c>
      <c r="P74" s="151">
        <f t="shared" si="34"/>
        <v>0</v>
      </c>
      <c r="Q74" s="151">
        <f t="shared" si="35"/>
        <v>0</v>
      </c>
      <c r="R74" s="151">
        <f t="shared" si="36"/>
        <v>0</v>
      </c>
      <c r="S74" s="151">
        <f t="shared" si="37"/>
        <v>0</v>
      </c>
    </row>
    <row r="75" spans="1:19" hidden="1" x14ac:dyDescent="0.4">
      <c r="A75" s="4" t="str">
        <f t="shared" ref="A75:D75" si="47">A32</f>
        <v>PY9 IPA Rural Kits Standard CFL</v>
      </c>
      <c r="B75" s="148">
        <f t="shared" si="47"/>
        <v>2</v>
      </c>
      <c r="C75" s="149">
        <f t="shared" si="47"/>
        <v>109.16666666666667</v>
      </c>
      <c r="D75" s="150">
        <f t="shared" si="47"/>
        <v>0.5781297709923664</v>
      </c>
      <c r="E75" s="151">
        <f t="shared" si="8"/>
        <v>0</v>
      </c>
      <c r="F75" s="151">
        <f t="shared" si="24"/>
        <v>0</v>
      </c>
      <c r="G75" s="151">
        <f t="shared" si="25"/>
        <v>0</v>
      </c>
      <c r="H75" s="151">
        <f t="shared" si="26"/>
        <v>0</v>
      </c>
      <c r="I75" s="151">
        <f t="shared" si="27"/>
        <v>0</v>
      </c>
      <c r="J75" s="151">
        <f t="shared" si="28"/>
        <v>0</v>
      </c>
      <c r="K75" s="151">
        <f t="shared" si="29"/>
        <v>0</v>
      </c>
      <c r="L75" s="151">
        <f t="shared" si="30"/>
        <v>0</v>
      </c>
      <c r="M75" s="151">
        <f t="shared" si="31"/>
        <v>0</v>
      </c>
      <c r="N75" s="151">
        <f t="shared" si="32"/>
        <v>0</v>
      </c>
      <c r="O75" s="151">
        <f t="shared" si="33"/>
        <v>0</v>
      </c>
      <c r="P75" s="151">
        <f t="shared" si="34"/>
        <v>0</v>
      </c>
      <c r="Q75" s="151">
        <f t="shared" si="35"/>
        <v>0</v>
      </c>
      <c r="R75" s="151">
        <f t="shared" si="36"/>
        <v>0</v>
      </c>
      <c r="S75" s="151">
        <f t="shared" si="37"/>
        <v>0</v>
      </c>
    </row>
    <row r="76" spans="1:19" hidden="1" x14ac:dyDescent="0.4">
      <c r="A76" s="4" t="str">
        <f t="shared" ref="A76:D76" si="48">A33</f>
        <v>PY9 IPA MICK Standard CFL</v>
      </c>
      <c r="B76" s="148">
        <f t="shared" si="48"/>
        <v>2</v>
      </c>
      <c r="C76" s="149">
        <f t="shared" si="48"/>
        <v>57.083333333333329</v>
      </c>
      <c r="D76" s="150">
        <f t="shared" si="48"/>
        <v>1</v>
      </c>
      <c r="E76" s="151">
        <f t="shared" si="8"/>
        <v>0</v>
      </c>
      <c r="F76" s="151">
        <f t="shared" si="24"/>
        <v>0</v>
      </c>
      <c r="G76" s="151">
        <f t="shared" si="25"/>
        <v>0</v>
      </c>
      <c r="H76" s="151">
        <f t="shared" si="26"/>
        <v>0</v>
      </c>
      <c r="I76" s="151">
        <f t="shared" si="27"/>
        <v>0</v>
      </c>
      <c r="J76" s="151">
        <f t="shared" si="28"/>
        <v>0</v>
      </c>
      <c r="K76" s="151">
        <f t="shared" si="29"/>
        <v>0</v>
      </c>
      <c r="L76" s="151">
        <f t="shared" si="30"/>
        <v>0</v>
      </c>
      <c r="M76" s="151">
        <f t="shared" si="31"/>
        <v>0</v>
      </c>
      <c r="N76" s="151">
        <f t="shared" si="32"/>
        <v>0</v>
      </c>
      <c r="O76" s="151">
        <f t="shared" si="33"/>
        <v>0</v>
      </c>
      <c r="P76" s="151">
        <f t="shared" si="34"/>
        <v>0</v>
      </c>
      <c r="Q76" s="151">
        <f t="shared" si="35"/>
        <v>0</v>
      </c>
      <c r="R76" s="151">
        <f t="shared" si="36"/>
        <v>0</v>
      </c>
      <c r="S76" s="151">
        <f t="shared" si="37"/>
        <v>0</v>
      </c>
    </row>
    <row r="77" spans="1:19" hidden="1" x14ac:dyDescent="0.4">
      <c r="A77" s="4" t="str">
        <f t="shared" ref="A77:D77" si="49">A34</f>
        <v>PY9 IPA CFL Distribution Standard CFL</v>
      </c>
      <c r="B77" s="148">
        <f t="shared" si="49"/>
        <v>2</v>
      </c>
      <c r="C77" s="149">
        <f t="shared" si="49"/>
        <v>587.08333333333337</v>
      </c>
      <c r="D77" s="150">
        <f t="shared" si="49"/>
        <v>1</v>
      </c>
      <c r="E77" s="151">
        <f t="shared" si="8"/>
        <v>0</v>
      </c>
      <c r="F77" s="151">
        <f t="shared" si="24"/>
        <v>0</v>
      </c>
      <c r="G77" s="151">
        <f t="shared" si="25"/>
        <v>0</v>
      </c>
      <c r="H77" s="151">
        <f t="shared" si="26"/>
        <v>0</v>
      </c>
      <c r="I77" s="151">
        <f t="shared" si="27"/>
        <v>0</v>
      </c>
      <c r="J77" s="151">
        <f t="shared" si="28"/>
        <v>0</v>
      </c>
      <c r="K77" s="151">
        <f t="shared" si="29"/>
        <v>0</v>
      </c>
      <c r="L77" s="151">
        <f t="shared" si="30"/>
        <v>0</v>
      </c>
      <c r="M77" s="151">
        <f t="shared" si="31"/>
        <v>0</v>
      </c>
      <c r="N77" s="151">
        <f t="shared" si="32"/>
        <v>0</v>
      </c>
      <c r="O77" s="151">
        <f t="shared" si="33"/>
        <v>0</v>
      </c>
      <c r="P77" s="151">
        <f t="shared" si="34"/>
        <v>0</v>
      </c>
      <c r="Q77" s="151">
        <f t="shared" si="35"/>
        <v>0</v>
      </c>
      <c r="R77" s="151">
        <f t="shared" si="36"/>
        <v>0</v>
      </c>
      <c r="S77" s="151">
        <f t="shared" si="37"/>
        <v>0</v>
      </c>
    </row>
    <row r="78" spans="1:19" hidden="1" x14ac:dyDescent="0.4">
      <c r="A78" s="4" t="str">
        <f t="shared" ref="A78:D78" si="50">A35</f>
        <v>Advanced Power Strip</v>
      </c>
      <c r="B78" s="148">
        <f t="shared" si="50"/>
        <v>7</v>
      </c>
      <c r="C78" s="149">
        <f t="shared" si="50"/>
        <v>5693.3249999999998</v>
      </c>
      <c r="D78" s="150">
        <f t="shared" si="50"/>
        <v>0.86</v>
      </c>
      <c r="E78" s="151">
        <f t="shared" si="8"/>
        <v>0</v>
      </c>
      <c r="F78" s="151">
        <f t="shared" si="24"/>
        <v>0</v>
      </c>
      <c r="G78" s="151">
        <f t="shared" si="25"/>
        <v>0</v>
      </c>
      <c r="H78" s="151">
        <f t="shared" si="26"/>
        <v>0</v>
      </c>
      <c r="I78" s="151">
        <f t="shared" si="27"/>
        <v>0</v>
      </c>
      <c r="J78" s="151">
        <f t="shared" si="28"/>
        <v>0</v>
      </c>
      <c r="K78" s="151">
        <f t="shared" si="29"/>
        <v>0</v>
      </c>
      <c r="L78" s="151">
        <f t="shared" si="30"/>
        <v>0</v>
      </c>
      <c r="M78" s="151">
        <f t="shared" si="31"/>
        <v>0</v>
      </c>
      <c r="N78" s="151">
        <f t="shared" si="32"/>
        <v>0</v>
      </c>
      <c r="O78" s="151">
        <f t="shared" si="33"/>
        <v>0</v>
      </c>
      <c r="P78" s="151">
        <f t="shared" si="34"/>
        <v>0</v>
      </c>
      <c r="Q78" s="151">
        <f t="shared" si="35"/>
        <v>0</v>
      </c>
      <c r="R78" s="151">
        <f t="shared" si="36"/>
        <v>0</v>
      </c>
      <c r="S78" s="151">
        <f t="shared" si="37"/>
        <v>0</v>
      </c>
    </row>
    <row r="79" spans="1:19" hidden="1" x14ac:dyDescent="0.4">
      <c r="A79" s="4" t="str">
        <f t="shared" ref="A79:C79" si="51">A36</f>
        <v>Advanced Thermostat</v>
      </c>
      <c r="B79" s="148">
        <f t="shared" si="51"/>
        <v>11</v>
      </c>
      <c r="C79" s="149">
        <f t="shared" si="51"/>
        <v>6443.712655000134</v>
      </c>
      <c r="D79" s="305" t="s">
        <v>200</v>
      </c>
      <c r="E79" s="151">
        <f t="shared" si="8"/>
        <v>0</v>
      </c>
      <c r="F79" s="151">
        <f t="shared" si="24"/>
        <v>0</v>
      </c>
      <c r="G79" s="151">
        <f t="shared" si="25"/>
        <v>0</v>
      </c>
      <c r="H79" s="151">
        <f t="shared" si="26"/>
        <v>0</v>
      </c>
      <c r="I79" s="151">
        <f t="shared" si="27"/>
        <v>0</v>
      </c>
      <c r="J79" s="151">
        <f t="shared" si="28"/>
        <v>0</v>
      </c>
      <c r="K79" s="151">
        <f t="shared" si="29"/>
        <v>0</v>
      </c>
      <c r="L79" s="151">
        <f t="shared" si="30"/>
        <v>0</v>
      </c>
      <c r="M79" s="151">
        <f t="shared" si="31"/>
        <v>0</v>
      </c>
      <c r="N79" s="151">
        <f t="shared" si="32"/>
        <v>0</v>
      </c>
      <c r="O79" s="151">
        <f t="shared" si="33"/>
        <v>0</v>
      </c>
      <c r="P79" s="151">
        <f t="shared" si="34"/>
        <v>0</v>
      </c>
      <c r="Q79" s="151">
        <f t="shared" si="35"/>
        <v>0</v>
      </c>
      <c r="R79" s="151">
        <f t="shared" si="36"/>
        <v>0</v>
      </c>
      <c r="S79" s="151">
        <f t="shared" si="37"/>
        <v>0</v>
      </c>
    </row>
    <row r="80" spans="1:19" hidden="1" x14ac:dyDescent="0.4">
      <c r="A80" s="4" t="str">
        <f t="shared" ref="A80:D80" si="52">A37</f>
        <v>Variable-Speed Pool Pump</v>
      </c>
      <c r="B80" s="148">
        <f t="shared" si="52"/>
        <v>7</v>
      </c>
      <c r="C80" s="149">
        <f t="shared" si="52"/>
        <v>15.616</v>
      </c>
      <c r="D80" s="150">
        <f t="shared" si="52"/>
        <v>0.8</v>
      </c>
      <c r="E80" s="120">
        <f t="shared" si="8"/>
        <v>0</v>
      </c>
      <c r="F80" s="120">
        <f t="shared" si="24"/>
        <v>0</v>
      </c>
      <c r="G80" s="120">
        <f t="shared" si="25"/>
        <v>0</v>
      </c>
      <c r="H80" s="120">
        <f t="shared" si="26"/>
        <v>0</v>
      </c>
      <c r="I80" s="120">
        <f t="shared" si="27"/>
        <v>0</v>
      </c>
      <c r="J80" s="120">
        <f t="shared" si="28"/>
        <v>0</v>
      </c>
      <c r="K80" s="120">
        <f t="shared" si="29"/>
        <v>0</v>
      </c>
      <c r="L80" s="120">
        <f t="shared" si="30"/>
        <v>0</v>
      </c>
      <c r="M80" s="120">
        <f t="shared" si="31"/>
        <v>0</v>
      </c>
      <c r="N80" s="120">
        <f t="shared" si="32"/>
        <v>0</v>
      </c>
      <c r="O80" s="120">
        <f t="shared" si="33"/>
        <v>0</v>
      </c>
      <c r="P80" s="120">
        <f t="shared" si="34"/>
        <v>0</v>
      </c>
      <c r="Q80" s="120">
        <f t="shared" si="35"/>
        <v>0</v>
      </c>
      <c r="R80" s="120">
        <f t="shared" si="36"/>
        <v>0</v>
      </c>
      <c r="S80" s="120">
        <f t="shared" si="37"/>
        <v>0</v>
      </c>
    </row>
    <row r="81" spans="1:19" hidden="1" x14ac:dyDescent="0.4">
      <c r="A81" s="4" t="str">
        <f t="shared" ref="A81:D81" si="53">A38</f>
        <v>Clothes Washer</v>
      </c>
      <c r="B81" s="148">
        <f t="shared" si="53"/>
        <v>14</v>
      </c>
      <c r="C81" s="149">
        <f t="shared" si="53"/>
        <v>19.654997128893019</v>
      </c>
      <c r="D81" s="150">
        <f t="shared" si="53"/>
        <v>0.63</v>
      </c>
      <c r="E81" s="151">
        <f t="shared" si="8"/>
        <v>0</v>
      </c>
      <c r="F81" s="151">
        <f t="shared" si="24"/>
        <v>0</v>
      </c>
      <c r="G81" s="151">
        <f t="shared" si="25"/>
        <v>0</v>
      </c>
      <c r="H81" s="151">
        <f t="shared" si="26"/>
        <v>0</v>
      </c>
      <c r="I81" s="151">
        <f t="shared" si="27"/>
        <v>0</v>
      </c>
      <c r="J81" s="151">
        <f t="shared" si="28"/>
        <v>0</v>
      </c>
      <c r="K81" s="151">
        <f t="shared" si="29"/>
        <v>0</v>
      </c>
      <c r="L81" s="151">
        <f t="shared" si="30"/>
        <v>0</v>
      </c>
      <c r="M81" s="151">
        <f t="shared" si="31"/>
        <v>0</v>
      </c>
      <c r="N81" s="151">
        <f t="shared" si="32"/>
        <v>0</v>
      </c>
      <c r="O81" s="151">
        <f t="shared" si="33"/>
        <v>0</v>
      </c>
      <c r="P81" s="151">
        <f t="shared" si="34"/>
        <v>0</v>
      </c>
      <c r="Q81" s="151">
        <f t="shared" si="35"/>
        <v>0</v>
      </c>
      <c r="R81" s="151">
        <f t="shared" si="36"/>
        <v>0</v>
      </c>
      <c r="S81" s="151">
        <f t="shared" si="37"/>
        <v>0</v>
      </c>
    </row>
    <row r="82" spans="1:19" hidden="1" x14ac:dyDescent="0.4">
      <c r="A82" s="4" t="str">
        <f t="shared" ref="A82:D82" si="54">A39</f>
        <v>Electric Clothes Dryer</v>
      </c>
      <c r="B82" s="148">
        <f t="shared" si="54"/>
        <v>16</v>
      </c>
      <c r="C82" s="149">
        <f t="shared" si="54"/>
        <v>11.661573680894767</v>
      </c>
      <c r="D82" s="150">
        <f t="shared" si="54"/>
        <v>0.67</v>
      </c>
      <c r="E82" s="151">
        <f t="shared" si="8"/>
        <v>7.8132550000000052</v>
      </c>
      <c r="F82" s="151">
        <f t="shared" si="24"/>
        <v>7.8132550000000052</v>
      </c>
      <c r="G82" s="151">
        <f t="shared" si="25"/>
        <v>0</v>
      </c>
      <c r="H82" s="151">
        <f t="shared" si="26"/>
        <v>0</v>
      </c>
      <c r="I82" s="151">
        <f t="shared" si="27"/>
        <v>0</v>
      </c>
      <c r="J82" s="151">
        <f t="shared" si="28"/>
        <v>0</v>
      </c>
      <c r="K82" s="151">
        <f t="shared" si="29"/>
        <v>0</v>
      </c>
      <c r="L82" s="151">
        <f t="shared" si="30"/>
        <v>0</v>
      </c>
      <c r="M82" s="151">
        <f t="shared" si="31"/>
        <v>0</v>
      </c>
      <c r="N82" s="151">
        <f t="shared" si="32"/>
        <v>0</v>
      </c>
      <c r="O82" s="151">
        <f t="shared" si="33"/>
        <v>0</v>
      </c>
      <c r="P82" s="151">
        <f t="shared" si="34"/>
        <v>0</v>
      </c>
      <c r="Q82" s="151">
        <f t="shared" si="35"/>
        <v>0</v>
      </c>
      <c r="R82" s="151">
        <f t="shared" si="36"/>
        <v>0</v>
      </c>
      <c r="S82" s="151">
        <f t="shared" si="37"/>
        <v>0</v>
      </c>
    </row>
    <row r="83" spans="1:19" hidden="1" x14ac:dyDescent="0.4">
      <c r="A83" s="35" t="str">
        <f t="shared" ref="A83:D83" si="55">A40</f>
        <v>Refrigerator</v>
      </c>
      <c r="B83" s="152">
        <f t="shared" si="55"/>
        <v>17</v>
      </c>
      <c r="C83" s="153">
        <f t="shared" si="55"/>
        <v>5.1398651775732196</v>
      </c>
      <c r="D83" s="154">
        <f t="shared" si="55"/>
        <v>0.65</v>
      </c>
      <c r="E83" s="120">
        <f t="shared" si="8"/>
        <v>3.3409160000000013</v>
      </c>
      <c r="F83" s="120">
        <f t="shared" si="24"/>
        <v>3.3409160000000013</v>
      </c>
      <c r="G83" s="120">
        <f t="shared" si="25"/>
        <v>3.3409160000000013</v>
      </c>
      <c r="H83" s="120">
        <f t="shared" si="26"/>
        <v>0</v>
      </c>
      <c r="I83" s="120">
        <f t="shared" si="27"/>
        <v>0</v>
      </c>
      <c r="J83" s="120">
        <f t="shared" si="28"/>
        <v>0</v>
      </c>
      <c r="K83" s="120">
        <f t="shared" si="29"/>
        <v>0</v>
      </c>
      <c r="L83" s="120">
        <f t="shared" si="30"/>
        <v>0</v>
      </c>
      <c r="M83" s="120">
        <f t="shared" si="31"/>
        <v>0</v>
      </c>
      <c r="N83" s="120">
        <f t="shared" si="32"/>
        <v>0</v>
      </c>
      <c r="O83" s="120">
        <f t="shared" si="33"/>
        <v>0</v>
      </c>
      <c r="P83" s="120">
        <f t="shared" si="34"/>
        <v>0</v>
      </c>
      <c r="Q83" s="120">
        <f t="shared" si="35"/>
        <v>0</v>
      </c>
      <c r="R83" s="120">
        <f t="shared" si="36"/>
        <v>0</v>
      </c>
      <c r="S83" s="120">
        <f t="shared" si="37"/>
        <v>0</v>
      </c>
    </row>
    <row r="84" spans="1:19" hidden="1" x14ac:dyDescent="0.4">
      <c r="A84" s="295" t="str">
        <f t="shared" ref="A84:D84" si="56">A41</f>
        <v>Freezer</v>
      </c>
      <c r="B84" s="296">
        <f t="shared" si="56"/>
        <v>22</v>
      </c>
      <c r="C84" s="297">
        <f t="shared" si="56"/>
        <v>0.29361411999999998</v>
      </c>
      <c r="D84" s="298">
        <f t="shared" si="56"/>
        <v>0.63</v>
      </c>
      <c r="E84" s="300">
        <f t="shared" si="8"/>
        <v>0.184977</v>
      </c>
      <c r="F84" s="300">
        <f t="shared" si="24"/>
        <v>0.184977</v>
      </c>
      <c r="G84" s="300">
        <f t="shared" si="25"/>
        <v>0.184977</v>
      </c>
      <c r="H84" s="300">
        <f t="shared" si="26"/>
        <v>0.184977</v>
      </c>
      <c r="I84" s="300">
        <f t="shared" si="27"/>
        <v>0.184977</v>
      </c>
      <c r="J84" s="300">
        <f t="shared" si="28"/>
        <v>0.184977</v>
      </c>
      <c r="K84" s="300">
        <f t="shared" si="29"/>
        <v>0.184977</v>
      </c>
      <c r="L84" s="300">
        <f t="shared" si="30"/>
        <v>0.184977</v>
      </c>
      <c r="M84" s="300">
        <f t="shared" si="31"/>
        <v>0</v>
      </c>
      <c r="N84" s="300">
        <f t="shared" si="32"/>
        <v>0</v>
      </c>
      <c r="O84" s="300">
        <f t="shared" si="33"/>
        <v>0</v>
      </c>
      <c r="P84" s="300">
        <f t="shared" si="34"/>
        <v>0</v>
      </c>
      <c r="Q84" s="300">
        <f t="shared" si="35"/>
        <v>0</v>
      </c>
      <c r="R84" s="300">
        <f t="shared" si="36"/>
        <v>0</v>
      </c>
      <c r="S84" s="300">
        <f t="shared" si="37"/>
        <v>0</v>
      </c>
    </row>
    <row r="85" spans="1:19" hidden="1" x14ac:dyDescent="0.4">
      <c r="A85" s="233" t="str">
        <f t="shared" ref="A85:D85" si="57">A42</f>
        <v>Total</v>
      </c>
      <c r="B85" s="234"/>
      <c r="C85" s="137">
        <f t="shared" si="57"/>
        <v>114126.68569510436</v>
      </c>
      <c r="D85" s="301">
        <f t="shared" si="57"/>
        <v>0.71648815544950284</v>
      </c>
      <c r="E85" s="134">
        <f t="shared" si="8"/>
        <v>11.339148000000007</v>
      </c>
      <c r="F85" s="124">
        <f t="shared" si="24"/>
        <v>11.339148000000007</v>
      </c>
      <c r="G85" s="124">
        <f t="shared" si="25"/>
        <v>3.5258930000000013</v>
      </c>
      <c r="H85" s="124">
        <f t="shared" si="26"/>
        <v>0.184977</v>
      </c>
      <c r="I85" s="124">
        <f t="shared" si="27"/>
        <v>0.184977</v>
      </c>
      <c r="J85" s="124">
        <f t="shared" si="28"/>
        <v>0.184977</v>
      </c>
      <c r="K85" s="124">
        <f t="shared" si="29"/>
        <v>0.184977</v>
      </c>
      <c r="L85" s="124">
        <f t="shared" si="30"/>
        <v>0.184977</v>
      </c>
      <c r="M85" s="124">
        <f t="shared" si="31"/>
        <v>0</v>
      </c>
      <c r="N85" s="124">
        <f t="shared" si="32"/>
        <v>0</v>
      </c>
      <c r="O85" s="124">
        <f t="shared" si="33"/>
        <v>0</v>
      </c>
      <c r="P85" s="124">
        <f t="shared" si="34"/>
        <v>0</v>
      </c>
      <c r="Q85" s="124">
        <f t="shared" si="35"/>
        <v>0</v>
      </c>
      <c r="R85" s="124">
        <f t="shared" si="36"/>
        <v>0</v>
      </c>
      <c r="S85" s="124">
        <f t="shared" si="37"/>
        <v>0</v>
      </c>
    </row>
    <row r="86" spans="1:19" hidden="1" x14ac:dyDescent="0.4">
      <c r="A86" s="233" t="str">
        <f t="shared" ref="A86" si="58">A43</f>
        <v>Expiring 2019 CPAS</v>
      </c>
      <c r="B86" s="235"/>
      <c r="C86" s="236"/>
      <c r="D86" s="236"/>
      <c r="E86" s="134">
        <f t="shared" si="8"/>
        <v>12.382647999999987</v>
      </c>
      <c r="F86" s="124">
        <f t="shared" si="24"/>
        <v>0</v>
      </c>
      <c r="G86" s="124">
        <f t="shared" si="25"/>
        <v>7.8132550000000052</v>
      </c>
      <c r="H86" s="124">
        <f t="shared" si="26"/>
        <v>3.3409160000000013</v>
      </c>
      <c r="I86" s="124">
        <f t="shared" si="27"/>
        <v>0</v>
      </c>
      <c r="J86" s="124">
        <f t="shared" si="28"/>
        <v>0</v>
      </c>
      <c r="K86" s="124">
        <f t="shared" si="29"/>
        <v>0</v>
      </c>
      <c r="L86" s="124">
        <f t="shared" si="30"/>
        <v>0</v>
      </c>
      <c r="M86" s="124">
        <f t="shared" si="31"/>
        <v>0.184977</v>
      </c>
      <c r="N86" s="124">
        <f t="shared" si="32"/>
        <v>0</v>
      </c>
      <c r="O86" s="124">
        <f t="shared" si="33"/>
        <v>0</v>
      </c>
      <c r="P86" s="124">
        <f t="shared" si="34"/>
        <v>0</v>
      </c>
      <c r="Q86" s="124">
        <f t="shared" si="35"/>
        <v>0</v>
      </c>
      <c r="R86" s="124">
        <f t="shared" si="36"/>
        <v>0</v>
      </c>
      <c r="S86" s="124">
        <f t="shared" si="37"/>
        <v>0</v>
      </c>
    </row>
    <row r="87" spans="1:19" hidden="1" x14ac:dyDescent="0.4">
      <c r="A87" s="233" t="str">
        <f t="shared" ref="A87" si="59">A44</f>
        <v>Expired 2019 CPAS</v>
      </c>
      <c r="B87" s="235"/>
      <c r="C87" s="236"/>
      <c r="D87" s="236"/>
      <c r="E87" s="134">
        <f t="shared" si="8"/>
        <v>81759.079373250483</v>
      </c>
      <c r="F87" s="124">
        <f t="shared" si="24"/>
        <v>81759.079373250483</v>
      </c>
      <c r="G87" s="124">
        <f t="shared" si="25"/>
        <v>81766.892628250484</v>
      </c>
      <c r="H87" s="124">
        <f t="shared" si="26"/>
        <v>81770.233544250485</v>
      </c>
      <c r="I87" s="124">
        <f t="shared" si="27"/>
        <v>81770.233544250485</v>
      </c>
      <c r="J87" s="124">
        <f t="shared" si="28"/>
        <v>81770.233544250485</v>
      </c>
      <c r="K87" s="124">
        <f t="shared" si="29"/>
        <v>81770.233544250485</v>
      </c>
      <c r="L87" s="124">
        <f t="shared" si="30"/>
        <v>81770.233544250485</v>
      </c>
      <c r="M87" s="124">
        <f t="shared" si="31"/>
        <v>81770.418521250482</v>
      </c>
      <c r="N87" s="124">
        <f t="shared" si="32"/>
        <v>81770.418521250482</v>
      </c>
      <c r="O87" s="124">
        <f t="shared" si="33"/>
        <v>81770.418521250482</v>
      </c>
      <c r="P87" s="124">
        <f t="shared" si="34"/>
        <v>81770.418521250482</v>
      </c>
      <c r="Q87" s="124">
        <f t="shared" si="35"/>
        <v>81770.418521250482</v>
      </c>
      <c r="R87" s="124">
        <f t="shared" si="36"/>
        <v>81770.418521250482</v>
      </c>
      <c r="S87" s="124">
        <f t="shared" si="37"/>
        <v>81770.418521250482</v>
      </c>
    </row>
    <row r="88" spans="1:19" hidden="1" x14ac:dyDescent="0.4">
      <c r="A88" s="136" t="s">
        <v>205</v>
      </c>
      <c r="B88" s="143">
        <f>SUMPRODUCT(B49:B84,C49:C84)/C85</f>
        <v>9.1483802886902534</v>
      </c>
      <c r="C88" s="213"/>
      <c r="D88" s="213"/>
      <c r="E88" s="213"/>
      <c r="F88" s="213"/>
      <c r="G88" s="213"/>
      <c r="H88" s="213"/>
      <c r="I88" s="213"/>
      <c r="J88" s="213"/>
      <c r="K88" s="213"/>
      <c r="L88" s="213"/>
      <c r="M88" s="213"/>
      <c r="N88" s="213"/>
      <c r="O88" s="213"/>
      <c r="P88" s="213"/>
      <c r="Q88" s="213"/>
      <c r="R88" s="213"/>
      <c r="S88" s="213"/>
    </row>
    <row r="89" spans="1:19" x14ac:dyDescent="0.4">
      <c r="A89" s="213"/>
      <c r="B89" s="213"/>
      <c r="C89" s="213"/>
      <c r="D89" s="213"/>
      <c r="E89" s="213"/>
      <c r="F89" s="213"/>
      <c r="G89" s="213"/>
      <c r="H89" s="213"/>
      <c r="I89" s="213"/>
      <c r="J89" s="213"/>
      <c r="K89" s="213"/>
      <c r="L89" s="213"/>
      <c r="M89" s="213"/>
      <c r="N89" s="213"/>
      <c r="O89" s="213"/>
      <c r="P89" s="213"/>
      <c r="Q89" s="213"/>
      <c r="R89" s="213"/>
      <c r="S89" s="213"/>
    </row>
    <row r="90" spans="1:19" x14ac:dyDescent="0.4">
      <c r="A90" s="449" t="s">
        <v>3</v>
      </c>
      <c r="B90" s="450"/>
      <c r="C90" s="450"/>
      <c r="D90" s="450"/>
      <c r="E90" s="450"/>
      <c r="F90" s="450"/>
      <c r="G90" s="450"/>
      <c r="H90" s="450"/>
      <c r="I90" s="450"/>
      <c r="J90" s="450"/>
      <c r="K90" s="450"/>
      <c r="L90" s="450"/>
      <c r="M90" s="450"/>
    </row>
    <row r="91" spans="1:19" ht="57" customHeight="1" x14ac:dyDescent="0.4">
      <c r="A91" s="447" t="s">
        <v>153</v>
      </c>
      <c r="B91" s="447"/>
      <c r="C91" s="447"/>
      <c r="D91" s="447"/>
      <c r="E91" s="447"/>
      <c r="F91" s="447"/>
      <c r="G91" s="447"/>
      <c r="H91" s="447"/>
      <c r="I91" s="447"/>
      <c r="J91" s="447"/>
      <c r="K91" s="447"/>
      <c r="L91" s="447"/>
      <c r="M91" s="447"/>
    </row>
  </sheetData>
  <mergeCells count="11">
    <mergeCell ref="AJ4:AJ5"/>
    <mergeCell ref="A4:A5"/>
    <mergeCell ref="B4:B5"/>
    <mergeCell ref="C4:C5"/>
    <mergeCell ref="D4:D5"/>
    <mergeCell ref="A91:M91"/>
    <mergeCell ref="A47:A48"/>
    <mergeCell ref="B47:B48"/>
    <mergeCell ref="C47:C48"/>
    <mergeCell ref="D47:D48"/>
    <mergeCell ref="A90:M90"/>
  </mergeCells>
  <pageMargins left="0.7" right="0.7" top="0.75" bottom="0.75" header="0.3" footer="0.3"/>
  <pageSetup orientation="portrait" horizontalDpi="1200" verticalDpi="1200" r:id="rId1"/>
  <ignoredErrors>
    <ignoredError sqref="F42:AI4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7495F-50B4-4C4A-95E1-182A548FC233}">
  <dimension ref="A1:AJ25"/>
  <sheetViews>
    <sheetView workbookViewId="0">
      <selection activeCell="H26" sqref="H26"/>
    </sheetView>
  </sheetViews>
  <sheetFormatPr defaultColWidth="8.84375" defaultRowHeight="15" x14ac:dyDescent="0.4"/>
  <cols>
    <col min="1" max="1" width="12.3046875" style="67" customWidth="1"/>
    <col min="2" max="2" width="6" style="67" customWidth="1"/>
    <col min="3" max="3" width="8.3046875" style="67" customWidth="1"/>
    <col min="4" max="8" width="6.4609375" style="67" customWidth="1"/>
    <col min="9" max="16" width="6.4609375" style="67" hidden="1" customWidth="1"/>
    <col min="17" max="17" width="6.4609375" style="67" customWidth="1"/>
    <col min="18" max="35" width="6.4609375" style="67" hidden="1" customWidth="1"/>
    <col min="36" max="36" width="7.53515625" style="67" customWidth="1"/>
    <col min="37" max="16384" width="8.84375" style="67"/>
  </cols>
  <sheetData>
    <row r="1" spans="1:36" x14ac:dyDescent="0.4">
      <c r="A1" s="9" t="s">
        <v>279</v>
      </c>
    </row>
    <row r="2" spans="1:36" x14ac:dyDescent="0.4">
      <c r="A2" s="288" t="s">
        <v>327</v>
      </c>
    </row>
    <row r="4" spans="1:36" ht="21.75" customHeight="1" x14ac:dyDescent="0.4">
      <c r="A4" s="439" t="s">
        <v>284</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ht="21.75" customHeight="1" x14ac:dyDescent="0.4">
      <c r="A5" s="440"/>
      <c r="B5" s="442"/>
      <c r="C5" s="442"/>
      <c r="D5" s="446"/>
      <c r="E5" s="281">
        <v>2018</v>
      </c>
      <c r="F5" s="281">
        <v>2019</v>
      </c>
      <c r="G5" s="281">
        <v>2020</v>
      </c>
      <c r="H5" s="281">
        <v>2021</v>
      </c>
      <c r="I5" s="281">
        <v>2022</v>
      </c>
      <c r="J5" s="281">
        <v>2023</v>
      </c>
      <c r="K5" s="281">
        <v>2024</v>
      </c>
      <c r="L5" s="281">
        <v>2025</v>
      </c>
      <c r="M5" s="281">
        <v>2026</v>
      </c>
      <c r="N5" s="281">
        <v>2027</v>
      </c>
      <c r="O5" s="281">
        <v>2028</v>
      </c>
      <c r="P5" s="281">
        <v>2029</v>
      </c>
      <c r="Q5" s="281">
        <v>2030</v>
      </c>
      <c r="R5" s="281">
        <v>2031</v>
      </c>
      <c r="S5" s="281">
        <v>2032</v>
      </c>
      <c r="T5" s="281">
        <v>2033</v>
      </c>
      <c r="U5" s="281">
        <v>2034</v>
      </c>
      <c r="V5" s="281">
        <v>2035</v>
      </c>
      <c r="W5" s="281">
        <v>2036</v>
      </c>
      <c r="X5" s="281">
        <v>2037</v>
      </c>
      <c r="Y5" s="281">
        <v>2038</v>
      </c>
      <c r="Z5" s="281">
        <v>2039</v>
      </c>
      <c r="AA5" s="281">
        <v>2040</v>
      </c>
      <c r="AB5" s="281">
        <v>2041</v>
      </c>
      <c r="AC5" s="281">
        <v>2042</v>
      </c>
      <c r="AD5" s="281">
        <v>2043</v>
      </c>
      <c r="AE5" s="281">
        <v>2044</v>
      </c>
      <c r="AF5" s="281">
        <v>2045</v>
      </c>
      <c r="AG5" s="281">
        <v>2046</v>
      </c>
      <c r="AH5" s="281">
        <v>2047</v>
      </c>
      <c r="AI5" s="308">
        <v>2048</v>
      </c>
      <c r="AJ5" s="445"/>
    </row>
    <row r="6" spans="1:36" x14ac:dyDescent="0.4">
      <c r="A6" s="4" t="s">
        <v>283</v>
      </c>
      <c r="B6" s="10">
        <f>'IQ (by Channel)'!B25</f>
        <v>14.942039402188716</v>
      </c>
      <c r="C6" s="5">
        <f>'IQ (by Channel)'!C22</f>
        <v>814.94194079154909</v>
      </c>
      <c r="D6" s="64">
        <v>1</v>
      </c>
      <c r="E6" s="79"/>
      <c r="F6" s="36">
        <f>'IQ (by Channel)'!F22</f>
        <v>814.94194079154909</v>
      </c>
      <c r="G6" s="36">
        <f>'IQ (by Channel)'!G22</f>
        <v>814.94194079154909</v>
      </c>
      <c r="H6" s="36">
        <f>'IQ (by Channel)'!H22</f>
        <v>554.91097045768049</v>
      </c>
      <c r="I6" s="36">
        <f>'IQ (by Channel)'!I22</f>
        <v>554.91097045768049</v>
      </c>
      <c r="J6" s="36">
        <f>'IQ (by Channel)'!J22</f>
        <v>554.91097045768049</v>
      </c>
      <c r="K6" s="36">
        <f>'IQ (by Channel)'!K22</f>
        <v>554.91097045768049</v>
      </c>
      <c r="L6" s="36">
        <f>'IQ (by Channel)'!L22</f>
        <v>554.91097045768049</v>
      </c>
      <c r="M6" s="36">
        <f>'IQ (by Channel)'!M22</f>
        <v>552.77887045768045</v>
      </c>
      <c r="N6" s="36">
        <f>'IQ (by Channel)'!N22</f>
        <v>552.77887045768045</v>
      </c>
      <c r="O6" s="36">
        <f>'IQ (by Channel)'!O22</f>
        <v>552.77887045768045</v>
      </c>
      <c r="P6" s="36">
        <f>'IQ (by Channel)'!P22</f>
        <v>436.12777929384231</v>
      </c>
      <c r="Q6" s="36">
        <f>'IQ (by Channel)'!Q22</f>
        <v>414.77500555313384</v>
      </c>
      <c r="R6" s="36">
        <f>'IQ (by Channel)'!R22</f>
        <v>414.77500555313384</v>
      </c>
      <c r="S6" s="36">
        <f>'IQ (by Channel)'!S22</f>
        <v>414.77500555313384</v>
      </c>
      <c r="T6" s="36">
        <f>'IQ (by Channel)'!T22</f>
        <v>414.77500555313384</v>
      </c>
      <c r="U6" s="36">
        <f>'IQ (by Channel)'!U22</f>
        <v>414.77500555313384</v>
      </c>
      <c r="V6" s="36">
        <f>'IQ (by Channel)'!V22</f>
        <v>414.77500555313384</v>
      </c>
      <c r="W6" s="36">
        <f>'IQ (by Channel)'!W22</f>
        <v>414.77500555313384</v>
      </c>
      <c r="X6" s="36">
        <f>'IQ (by Channel)'!X22</f>
        <v>414.77500555313384</v>
      </c>
      <c r="Y6" s="36">
        <f>'IQ (by Channel)'!Y22</f>
        <v>370.96632258892419</v>
      </c>
      <c r="Z6" s="36">
        <v>0</v>
      </c>
      <c r="AA6" s="36">
        <v>0</v>
      </c>
      <c r="AB6" s="36">
        <v>0</v>
      </c>
      <c r="AC6" s="36">
        <v>0</v>
      </c>
      <c r="AD6" s="36">
        <v>0</v>
      </c>
      <c r="AE6" s="36">
        <v>0</v>
      </c>
      <c r="AF6" s="36">
        <v>0</v>
      </c>
      <c r="AG6" s="36">
        <v>0</v>
      </c>
      <c r="AH6" s="36">
        <v>0</v>
      </c>
      <c r="AI6" s="36">
        <v>0</v>
      </c>
      <c r="AJ6" s="304">
        <f t="shared" ref="AJ6:AJ8" si="0">SUM(E6:AI6)</f>
        <v>10188.069491552382</v>
      </c>
    </row>
    <row r="7" spans="1:36" x14ac:dyDescent="0.4">
      <c r="A7" s="4" t="s">
        <v>373</v>
      </c>
      <c r="B7" s="10">
        <f>'IQ (by Channel)'!B62</f>
        <v>14.676709154163438</v>
      </c>
      <c r="C7" s="5">
        <f>'IQ (by Channel)'!C59</f>
        <v>9332.4989513255914</v>
      </c>
      <c r="D7" s="64">
        <v>1</v>
      </c>
      <c r="E7" s="79"/>
      <c r="F7" s="36">
        <f>'IQ (by Channel)'!F59</f>
        <v>9332.4989513255914</v>
      </c>
      <c r="G7" s="36">
        <f>'IQ (by Channel)'!G59</f>
        <v>9332.4989513255914</v>
      </c>
      <c r="H7" s="36">
        <f>'IQ (by Channel)'!H59</f>
        <v>7808.5110832573555</v>
      </c>
      <c r="I7" s="36">
        <f>'IQ (by Channel)'!I59</f>
        <v>7808.5110832573555</v>
      </c>
      <c r="J7" s="36">
        <f>'IQ (by Channel)'!J59</f>
        <v>7808.5110832573555</v>
      </c>
      <c r="K7" s="36">
        <f>'IQ (by Channel)'!K59</f>
        <v>7304.9591016435579</v>
      </c>
      <c r="L7" s="36">
        <f>'IQ (by Channel)'!L59</f>
        <v>5645.6246454755437</v>
      </c>
      <c r="M7" s="36">
        <f>'IQ (by Channel)'!M59</f>
        <v>5271.8829033544935</v>
      </c>
      <c r="N7" s="36">
        <f>'IQ (by Channel)'!N59</f>
        <v>5271.8829033544935</v>
      </c>
      <c r="O7" s="36">
        <f>'IQ (by Channel)'!O59</f>
        <v>5271.8829033544935</v>
      </c>
      <c r="P7" s="36">
        <f>'IQ (by Channel)'!P59</f>
        <v>4391.584309342913</v>
      </c>
      <c r="Q7" s="36">
        <f>'IQ (by Channel)'!Q59</f>
        <v>3818.829005881531</v>
      </c>
      <c r="R7" s="36">
        <f>'IQ (by Channel)'!R59</f>
        <v>3818.829005881531</v>
      </c>
      <c r="S7" s="36">
        <f>'IQ (by Channel)'!S59</f>
        <v>3818.829005881531</v>
      </c>
      <c r="T7" s="36">
        <f>'IQ (by Channel)'!T59</f>
        <v>3818.829005881531</v>
      </c>
      <c r="U7" s="36">
        <f>'IQ (by Channel)'!U59</f>
        <v>3148.345911220752</v>
      </c>
      <c r="V7" s="36">
        <f>'IQ (by Channel)'!V59</f>
        <v>2401.0607645624032</v>
      </c>
      <c r="W7" s="36">
        <f>'IQ (by Channel)'!W59</f>
        <v>2401.0607645624032</v>
      </c>
      <c r="X7" s="36">
        <f>'IQ (by Channel)'!X59</f>
        <v>2008.052173790998</v>
      </c>
      <c r="Y7" s="36">
        <f>'IQ (by Channel)'!Y59</f>
        <v>1608.493397306722</v>
      </c>
      <c r="Z7" s="36">
        <v>0</v>
      </c>
      <c r="AA7" s="36">
        <v>0</v>
      </c>
      <c r="AB7" s="36">
        <v>0</v>
      </c>
      <c r="AC7" s="36">
        <v>0</v>
      </c>
      <c r="AD7" s="36">
        <v>0</v>
      </c>
      <c r="AE7" s="36">
        <v>0</v>
      </c>
      <c r="AF7" s="36">
        <v>0</v>
      </c>
      <c r="AG7" s="36">
        <v>0</v>
      </c>
      <c r="AH7" s="36">
        <v>0</v>
      </c>
      <c r="AI7" s="36">
        <v>0</v>
      </c>
      <c r="AJ7" s="54">
        <f t="shared" si="0"/>
        <v>102090.67695391814</v>
      </c>
    </row>
    <row r="8" spans="1:36" x14ac:dyDescent="0.4">
      <c r="A8" s="4" t="s">
        <v>61</v>
      </c>
      <c r="B8" s="10">
        <f>'IQ (by Channel)'!B86</f>
        <v>10.731542361422973</v>
      </c>
      <c r="C8" s="5">
        <f>'IQ (by Channel)'!C83</f>
        <v>1629.9730068328167</v>
      </c>
      <c r="D8" s="64">
        <v>1</v>
      </c>
      <c r="E8" s="79"/>
      <c r="F8" s="36">
        <f>'IQ (by Channel)'!F83</f>
        <v>1629.9730068328167</v>
      </c>
      <c r="G8" s="36">
        <f>'IQ (by Channel)'!G83</f>
        <v>1629.9730068328167</v>
      </c>
      <c r="H8" s="36">
        <f>'IQ (by Channel)'!H83</f>
        <v>1459.7833028184023</v>
      </c>
      <c r="I8" s="36">
        <f>'IQ (by Channel)'!I83</f>
        <v>1459.7833028184023</v>
      </c>
      <c r="J8" s="36">
        <f>'IQ (by Channel)'!J83</f>
        <v>1459.7833028184023</v>
      </c>
      <c r="K8" s="36">
        <f>'IQ (by Channel)'!K83</f>
        <v>1302.7496354335626</v>
      </c>
      <c r="L8" s="36">
        <f>'IQ (by Channel)'!L83</f>
        <v>1296.1546647208752</v>
      </c>
      <c r="M8" s="36">
        <f>'IQ (by Channel)'!M83</f>
        <v>1199.2289875636452</v>
      </c>
      <c r="N8" s="36">
        <f>'IQ (by Channel)'!N83</f>
        <v>1198.7670768996452</v>
      </c>
      <c r="O8" s="36">
        <f>'IQ (by Channel)'!O83</f>
        <v>1198.4547992676451</v>
      </c>
      <c r="P8" s="36">
        <f>'IQ (by Channel)'!P83</f>
        <v>962.04535713769906</v>
      </c>
      <c r="Q8" s="36">
        <f>'IQ (by Channel)'!Q83</f>
        <v>126.9003634545997</v>
      </c>
      <c r="R8" s="36">
        <f>'IQ (by Channel)'!R83</f>
        <v>126.9003634545997</v>
      </c>
      <c r="S8" s="36">
        <f>'IQ (by Channel)'!S83</f>
        <v>126.9003634545997</v>
      </c>
      <c r="T8" s="36">
        <f>'IQ (by Channel)'!T83</f>
        <v>126.9003634545997</v>
      </c>
      <c r="U8" s="36">
        <f>'IQ (by Channel)'!U83</f>
        <v>0</v>
      </c>
      <c r="V8" s="36">
        <f>'IQ (by Channel)'!V83</f>
        <v>0</v>
      </c>
      <c r="W8" s="36">
        <f>'IQ (by Channel)'!W83</f>
        <v>0</v>
      </c>
      <c r="X8" s="36">
        <f>'IQ (by Channel)'!X83</f>
        <v>0</v>
      </c>
      <c r="Y8" s="36">
        <f>'IQ (by Channel)'!Y83</f>
        <v>0</v>
      </c>
      <c r="Z8" s="36">
        <v>0</v>
      </c>
      <c r="AA8" s="36">
        <v>0</v>
      </c>
      <c r="AB8" s="36">
        <v>0</v>
      </c>
      <c r="AC8" s="36">
        <v>0</v>
      </c>
      <c r="AD8" s="36">
        <v>0</v>
      </c>
      <c r="AE8" s="36">
        <v>0</v>
      </c>
      <c r="AF8" s="36">
        <v>0</v>
      </c>
      <c r="AG8" s="36">
        <v>0</v>
      </c>
      <c r="AH8" s="36">
        <v>0</v>
      </c>
      <c r="AI8" s="36">
        <v>0</v>
      </c>
      <c r="AJ8" s="54">
        <f t="shared" si="0"/>
        <v>15304.297896962307</v>
      </c>
    </row>
    <row r="9" spans="1:36" x14ac:dyDescent="0.4">
      <c r="A9" s="35" t="s">
        <v>56</v>
      </c>
      <c r="B9" s="228">
        <f>'IQ (by Channel)'!B98</f>
        <v>11</v>
      </c>
      <c r="C9" s="229">
        <f>'IQ (by Channel)'!C95</f>
        <v>2824.2425510000153</v>
      </c>
      <c r="D9" s="230">
        <v>1</v>
      </c>
      <c r="E9" s="80"/>
      <c r="F9" s="38">
        <f>'IQ (by Channel)'!F95</f>
        <v>2824.2425510000153</v>
      </c>
      <c r="G9" s="38">
        <f>'IQ (by Channel)'!G95</f>
        <v>2824.2425510000153</v>
      </c>
      <c r="H9" s="38">
        <f>'IQ (by Channel)'!H95</f>
        <v>2824.2425510000153</v>
      </c>
      <c r="I9" s="38">
        <f>'IQ (by Channel)'!I95</f>
        <v>2824.2425510000153</v>
      </c>
      <c r="J9" s="38">
        <f>'IQ (by Channel)'!J95</f>
        <v>2824.2425510000153</v>
      </c>
      <c r="K9" s="38">
        <f>'IQ (by Channel)'!K95</f>
        <v>2824.2425510000153</v>
      </c>
      <c r="L9" s="38">
        <f>'IQ (by Channel)'!L95</f>
        <v>2824.2425510000153</v>
      </c>
      <c r="M9" s="38">
        <f>'IQ (by Channel)'!M95</f>
        <v>2824.2425510000153</v>
      </c>
      <c r="N9" s="38">
        <f>'IQ (by Channel)'!N95</f>
        <v>2824.2425510000153</v>
      </c>
      <c r="O9" s="38">
        <f>'IQ (by Channel)'!O95</f>
        <v>2824.2425510000153</v>
      </c>
      <c r="P9" s="38">
        <f>'IQ (by Channel)'!P95</f>
        <v>2824.2425510000153</v>
      </c>
      <c r="Q9" s="38">
        <f>'IQ (by Channel)'!Q95</f>
        <v>0</v>
      </c>
      <c r="R9" s="38">
        <f>'IQ (by Channel)'!R95</f>
        <v>0</v>
      </c>
      <c r="S9" s="38">
        <f>'IQ (by Channel)'!S95</f>
        <v>0</v>
      </c>
      <c r="T9" s="38">
        <f>'IQ (by Channel)'!T95</f>
        <v>0</v>
      </c>
      <c r="U9" s="38">
        <f>'IQ (by Channel)'!U95</f>
        <v>0</v>
      </c>
      <c r="V9" s="38">
        <f>'IQ (by Channel)'!V95</f>
        <v>0</v>
      </c>
      <c r="W9" s="38">
        <f>'IQ (by Channel)'!W95</f>
        <v>0</v>
      </c>
      <c r="X9" s="38">
        <f>'IQ (by Channel)'!X95</f>
        <v>0</v>
      </c>
      <c r="Y9" s="38">
        <f>'IQ (by Channel)'!Y95</f>
        <v>0</v>
      </c>
      <c r="Z9" s="38">
        <f>'IQ (by Channel)'!Z94</f>
        <v>0</v>
      </c>
      <c r="AA9" s="38">
        <f>'IQ (by Channel)'!AA94</f>
        <v>0</v>
      </c>
      <c r="AB9" s="38">
        <f>'IQ (by Channel)'!AB94</f>
        <v>0</v>
      </c>
      <c r="AC9" s="38">
        <v>0</v>
      </c>
      <c r="AD9" s="38">
        <v>0</v>
      </c>
      <c r="AE9" s="38">
        <v>0</v>
      </c>
      <c r="AF9" s="38">
        <v>0</v>
      </c>
      <c r="AG9" s="38">
        <v>0</v>
      </c>
      <c r="AH9" s="38">
        <v>0</v>
      </c>
      <c r="AI9" s="38">
        <v>0</v>
      </c>
      <c r="AJ9" s="81">
        <f>'IQ (by Channel)'!AJ94</f>
        <v>31066.66806100016</v>
      </c>
    </row>
    <row r="10" spans="1:36" x14ac:dyDescent="0.4">
      <c r="A10" s="233" t="s">
        <v>58</v>
      </c>
      <c r="B10" s="234"/>
      <c r="C10" s="137">
        <f>SUM(C6:C9)</f>
        <v>14601.656449949973</v>
      </c>
      <c r="D10" s="301">
        <f>F10/C10</f>
        <v>1</v>
      </c>
      <c r="E10" s="135"/>
      <c r="F10" s="134">
        <f t="shared" ref="F10:AJ10" si="1">SUM(F6:F9)</f>
        <v>14601.656449949973</v>
      </c>
      <c r="G10" s="134">
        <f t="shared" si="1"/>
        <v>14601.656449949973</v>
      </c>
      <c r="H10" s="134">
        <f t="shared" si="1"/>
        <v>12647.447907533455</v>
      </c>
      <c r="I10" s="134">
        <f t="shared" si="1"/>
        <v>12647.447907533455</v>
      </c>
      <c r="J10" s="134">
        <f t="shared" si="1"/>
        <v>12647.447907533455</v>
      </c>
      <c r="K10" s="134">
        <f t="shared" si="1"/>
        <v>11986.862258534817</v>
      </c>
      <c r="L10" s="134">
        <f t="shared" si="1"/>
        <v>10320.932831654114</v>
      </c>
      <c r="M10" s="134">
        <f t="shared" si="1"/>
        <v>9848.1333123758341</v>
      </c>
      <c r="N10" s="134">
        <f t="shared" si="1"/>
        <v>9847.6714017118338</v>
      </c>
      <c r="O10" s="134">
        <f t="shared" si="1"/>
        <v>9847.3591240798341</v>
      </c>
      <c r="P10" s="134">
        <f t="shared" si="1"/>
        <v>8613.9999967744698</v>
      </c>
      <c r="Q10" s="134">
        <f t="shared" si="1"/>
        <v>4360.5043748892649</v>
      </c>
      <c r="R10" s="134">
        <f t="shared" si="1"/>
        <v>4360.5043748892649</v>
      </c>
      <c r="S10" s="134">
        <f t="shared" si="1"/>
        <v>4360.5043748892649</v>
      </c>
      <c r="T10" s="134">
        <f t="shared" si="1"/>
        <v>4360.5043748892649</v>
      </c>
      <c r="U10" s="134">
        <f t="shared" si="1"/>
        <v>3563.1209167738857</v>
      </c>
      <c r="V10" s="134">
        <f t="shared" si="1"/>
        <v>2815.8357701155369</v>
      </c>
      <c r="W10" s="134">
        <f t="shared" si="1"/>
        <v>2815.8357701155369</v>
      </c>
      <c r="X10" s="134">
        <f t="shared" si="1"/>
        <v>2422.8271793441318</v>
      </c>
      <c r="Y10" s="134">
        <f t="shared" si="1"/>
        <v>1979.4597198956462</v>
      </c>
      <c r="Z10" s="134">
        <f t="shared" si="1"/>
        <v>0</v>
      </c>
      <c r="AA10" s="134">
        <f t="shared" si="1"/>
        <v>0</v>
      </c>
      <c r="AB10" s="134">
        <f t="shared" si="1"/>
        <v>0</v>
      </c>
      <c r="AC10" s="134">
        <f t="shared" si="1"/>
        <v>0</v>
      </c>
      <c r="AD10" s="134">
        <f t="shared" si="1"/>
        <v>0</v>
      </c>
      <c r="AE10" s="134">
        <f t="shared" si="1"/>
        <v>0</v>
      </c>
      <c r="AF10" s="134">
        <f t="shared" si="1"/>
        <v>0</v>
      </c>
      <c r="AG10" s="134">
        <f t="shared" si="1"/>
        <v>0</v>
      </c>
      <c r="AH10" s="134">
        <f t="shared" si="1"/>
        <v>0</v>
      </c>
      <c r="AI10" s="243">
        <f t="shared" si="1"/>
        <v>0</v>
      </c>
      <c r="AJ10" s="134">
        <f t="shared" si="1"/>
        <v>158649.71240343299</v>
      </c>
    </row>
    <row r="11" spans="1:36" x14ac:dyDescent="0.4">
      <c r="A11" s="233" t="s">
        <v>141</v>
      </c>
      <c r="B11" s="235"/>
      <c r="C11" s="236"/>
      <c r="D11" s="236"/>
      <c r="E11" s="135"/>
      <c r="F11" s="134">
        <v>0</v>
      </c>
      <c r="G11" s="134">
        <f>F10-G10</f>
        <v>0</v>
      </c>
      <c r="H11" s="134">
        <f t="shared" ref="H11:AI11" si="2">G10-H10</f>
        <v>1954.208542416518</v>
      </c>
      <c r="I11" s="134">
        <f t="shared" si="2"/>
        <v>0</v>
      </c>
      <c r="J11" s="134">
        <f t="shared" si="2"/>
        <v>0</v>
      </c>
      <c r="K11" s="134">
        <f t="shared" si="2"/>
        <v>660.58564899863813</v>
      </c>
      <c r="L11" s="134">
        <f t="shared" si="2"/>
        <v>1665.9294268807025</v>
      </c>
      <c r="M11" s="134">
        <f t="shared" si="2"/>
        <v>472.79951927828006</v>
      </c>
      <c r="N11" s="134">
        <f t="shared" si="2"/>
        <v>0.46191066400024283</v>
      </c>
      <c r="O11" s="134">
        <f t="shared" si="2"/>
        <v>0.3122776319996774</v>
      </c>
      <c r="P11" s="134">
        <f t="shared" si="2"/>
        <v>1233.3591273053644</v>
      </c>
      <c r="Q11" s="134">
        <f t="shared" si="2"/>
        <v>4253.4956218852049</v>
      </c>
      <c r="R11" s="134">
        <f t="shared" si="2"/>
        <v>0</v>
      </c>
      <c r="S11" s="134">
        <f t="shared" si="2"/>
        <v>0</v>
      </c>
      <c r="T11" s="134">
        <f t="shared" si="2"/>
        <v>0</v>
      </c>
      <c r="U11" s="134">
        <f t="shared" si="2"/>
        <v>797.3834581153792</v>
      </c>
      <c r="V11" s="134">
        <f t="shared" si="2"/>
        <v>747.28514665834882</v>
      </c>
      <c r="W11" s="134">
        <f t="shared" si="2"/>
        <v>0</v>
      </c>
      <c r="X11" s="134">
        <f t="shared" si="2"/>
        <v>393.00859077140512</v>
      </c>
      <c r="Y11" s="134">
        <f t="shared" si="2"/>
        <v>443.36745944848553</v>
      </c>
      <c r="Z11" s="134">
        <f t="shared" si="2"/>
        <v>1979.4597198956462</v>
      </c>
      <c r="AA11" s="134">
        <f t="shared" si="2"/>
        <v>0</v>
      </c>
      <c r="AB11" s="134">
        <f t="shared" si="2"/>
        <v>0</v>
      </c>
      <c r="AC11" s="134">
        <f t="shared" si="2"/>
        <v>0</v>
      </c>
      <c r="AD11" s="134">
        <f t="shared" si="2"/>
        <v>0</v>
      </c>
      <c r="AE11" s="134">
        <f t="shared" si="2"/>
        <v>0</v>
      </c>
      <c r="AF11" s="134">
        <f t="shared" si="2"/>
        <v>0</v>
      </c>
      <c r="AG11" s="134">
        <f t="shared" si="2"/>
        <v>0</v>
      </c>
      <c r="AH11" s="134">
        <f t="shared" si="2"/>
        <v>0</v>
      </c>
      <c r="AI11" s="134">
        <f t="shared" si="2"/>
        <v>0</v>
      </c>
      <c r="AJ11" s="77"/>
    </row>
    <row r="12" spans="1:36" x14ac:dyDescent="0.4">
      <c r="A12" s="233" t="s">
        <v>143</v>
      </c>
      <c r="B12" s="235"/>
      <c r="C12" s="236"/>
      <c r="D12" s="236"/>
      <c r="E12" s="135"/>
      <c r="F12" s="134">
        <v>0</v>
      </c>
      <c r="G12" s="134">
        <f>$F$10-G10</f>
        <v>0</v>
      </c>
      <c r="H12" s="134">
        <f t="shared" ref="H12:AH12" si="3">$F$10-H10</f>
        <v>1954.208542416518</v>
      </c>
      <c r="I12" s="134">
        <f t="shared" si="3"/>
        <v>1954.208542416518</v>
      </c>
      <c r="J12" s="134">
        <f t="shared" si="3"/>
        <v>1954.208542416518</v>
      </c>
      <c r="K12" s="134">
        <f t="shared" si="3"/>
        <v>2614.7941914151561</v>
      </c>
      <c r="L12" s="134">
        <f t="shared" si="3"/>
        <v>4280.7236182958586</v>
      </c>
      <c r="M12" s="134">
        <f t="shared" si="3"/>
        <v>4753.5231375741387</v>
      </c>
      <c r="N12" s="134">
        <f t="shared" si="3"/>
        <v>4753.9850482381389</v>
      </c>
      <c r="O12" s="134">
        <f t="shared" si="3"/>
        <v>4754.2973258701386</v>
      </c>
      <c r="P12" s="134">
        <f t="shared" si="3"/>
        <v>5987.656453175503</v>
      </c>
      <c r="Q12" s="134">
        <f t="shared" si="3"/>
        <v>10241.152075060709</v>
      </c>
      <c r="R12" s="134">
        <f t="shared" si="3"/>
        <v>10241.152075060709</v>
      </c>
      <c r="S12" s="134">
        <f t="shared" si="3"/>
        <v>10241.152075060709</v>
      </c>
      <c r="T12" s="134">
        <f t="shared" si="3"/>
        <v>10241.152075060709</v>
      </c>
      <c r="U12" s="134">
        <f t="shared" si="3"/>
        <v>11038.535533176087</v>
      </c>
      <c r="V12" s="134">
        <f t="shared" si="3"/>
        <v>11785.820679834436</v>
      </c>
      <c r="W12" s="134">
        <f t="shared" si="3"/>
        <v>11785.820679834436</v>
      </c>
      <c r="X12" s="134">
        <f t="shared" si="3"/>
        <v>12178.829270605842</v>
      </c>
      <c r="Y12" s="134">
        <f t="shared" si="3"/>
        <v>12622.196730054326</v>
      </c>
      <c r="Z12" s="134">
        <f t="shared" si="3"/>
        <v>14601.656449949973</v>
      </c>
      <c r="AA12" s="134">
        <f t="shared" si="3"/>
        <v>14601.656449949973</v>
      </c>
      <c r="AB12" s="134">
        <f t="shared" si="3"/>
        <v>14601.656449949973</v>
      </c>
      <c r="AC12" s="134">
        <f t="shared" si="3"/>
        <v>14601.656449949973</v>
      </c>
      <c r="AD12" s="134">
        <f t="shared" si="3"/>
        <v>14601.656449949973</v>
      </c>
      <c r="AE12" s="134">
        <f t="shared" si="3"/>
        <v>14601.656449949973</v>
      </c>
      <c r="AF12" s="134">
        <f t="shared" si="3"/>
        <v>14601.656449949973</v>
      </c>
      <c r="AG12" s="134">
        <f t="shared" si="3"/>
        <v>14601.656449949973</v>
      </c>
      <c r="AH12" s="134">
        <f t="shared" si="3"/>
        <v>14601.656449949973</v>
      </c>
      <c r="AI12" s="134">
        <f>$F$10-AI10</f>
        <v>14601.656449949973</v>
      </c>
      <c r="AJ12" s="82"/>
    </row>
    <row r="13" spans="1:36" s="147" customFormat="1" x14ac:dyDescent="0.4">
      <c r="A13" s="136" t="s">
        <v>205</v>
      </c>
      <c r="B13" s="143">
        <f>SUMPRODUCT(B6:B9,C6:C9)/C10</f>
        <v>13.539974761728102</v>
      </c>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82"/>
    </row>
    <row r="14" spans="1:36" x14ac:dyDescent="0.4">
      <c r="A14" s="213"/>
      <c r="B14" s="213"/>
      <c r="C14" s="213"/>
      <c r="D14" s="213"/>
      <c r="E14" s="213"/>
      <c r="F14" s="213"/>
      <c r="G14" s="213"/>
      <c r="H14" s="213"/>
      <c r="I14" s="213"/>
      <c r="J14" s="213"/>
      <c r="K14" s="213"/>
      <c r="L14" s="213"/>
      <c r="M14" s="213"/>
      <c r="N14" s="213"/>
      <c r="O14" s="213"/>
      <c r="P14" s="213"/>
      <c r="Q14" s="213"/>
      <c r="R14" s="213"/>
      <c r="S14" s="213"/>
      <c r="T14" s="213"/>
      <c r="AJ14" s="147"/>
    </row>
    <row r="15" spans="1:36" s="147" customFormat="1" ht="21.75" hidden="1" customHeight="1" x14ac:dyDescent="0.4">
      <c r="A15" s="441" t="s">
        <v>284</v>
      </c>
      <c r="B15" s="441" t="s">
        <v>0</v>
      </c>
      <c r="C15" s="441" t="s">
        <v>38</v>
      </c>
      <c r="D15" s="448" t="s">
        <v>88</v>
      </c>
      <c r="E15" s="292" t="s">
        <v>142</v>
      </c>
      <c r="F15" s="293"/>
      <c r="G15" s="293"/>
      <c r="H15" s="293"/>
      <c r="I15" s="293"/>
      <c r="J15" s="293"/>
      <c r="K15" s="293"/>
      <c r="L15" s="293"/>
      <c r="M15" s="293"/>
      <c r="N15" s="293"/>
      <c r="O15" s="293"/>
      <c r="P15" s="293"/>
      <c r="Q15" s="293"/>
      <c r="R15" s="293"/>
      <c r="S15" s="293"/>
    </row>
    <row r="16" spans="1:36" s="147" customFormat="1" ht="21.75" hidden="1" customHeight="1" x14ac:dyDescent="0.4">
      <c r="A16" s="442"/>
      <c r="B16" s="442"/>
      <c r="C16" s="442"/>
      <c r="D16" s="446"/>
      <c r="E16" s="282">
        <v>2033</v>
      </c>
      <c r="F16" s="282">
        <v>2034</v>
      </c>
      <c r="G16" s="282">
        <v>2035</v>
      </c>
      <c r="H16" s="282">
        <v>2036</v>
      </c>
      <c r="I16" s="282">
        <v>2037</v>
      </c>
      <c r="J16" s="282">
        <v>2038</v>
      </c>
      <c r="K16" s="282">
        <v>2039</v>
      </c>
      <c r="L16" s="282">
        <v>2040</v>
      </c>
      <c r="M16" s="282">
        <v>2041</v>
      </c>
      <c r="N16" s="282">
        <v>2042</v>
      </c>
      <c r="O16" s="282">
        <v>2043</v>
      </c>
      <c r="P16" s="282">
        <v>2044</v>
      </c>
      <c r="Q16" s="282">
        <v>2045</v>
      </c>
      <c r="R16" s="282">
        <v>2046</v>
      </c>
      <c r="S16" s="282">
        <v>2047</v>
      </c>
    </row>
    <row r="17" spans="1:36" hidden="1" x14ac:dyDescent="0.4">
      <c r="A17" s="4" t="str">
        <f t="shared" ref="A17:A23" si="4">A6</f>
        <v>CAA</v>
      </c>
      <c r="B17" s="10">
        <f t="shared" ref="B17:D17" si="5">B6</f>
        <v>14.942039402188716</v>
      </c>
      <c r="C17" s="5">
        <f t="shared" si="5"/>
        <v>814.94194079154909</v>
      </c>
      <c r="D17" s="64">
        <f t="shared" si="5"/>
        <v>1</v>
      </c>
      <c r="E17" s="36">
        <f>T6</f>
        <v>414.77500555313384</v>
      </c>
      <c r="F17" s="36">
        <f t="shared" ref="F17:S23" si="6">U6</f>
        <v>414.77500555313384</v>
      </c>
      <c r="G17" s="36">
        <f t="shared" si="6"/>
        <v>414.77500555313384</v>
      </c>
      <c r="H17" s="36">
        <f t="shared" si="6"/>
        <v>414.77500555313384</v>
      </c>
      <c r="I17" s="36">
        <f t="shared" si="6"/>
        <v>414.77500555313384</v>
      </c>
      <c r="J17" s="36">
        <f t="shared" si="6"/>
        <v>370.96632258892419</v>
      </c>
      <c r="K17" s="36">
        <f t="shared" si="6"/>
        <v>0</v>
      </c>
      <c r="L17" s="36">
        <f t="shared" si="6"/>
        <v>0</v>
      </c>
      <c r="M17" s="36">
        <f t="shared" si="6"/>
        <v>0</v>
      </c>
      <c r="N17" s="36">
        <f t="shared" si="6"/>
        <v>0</v>
      </c>
      <c r="O17" s="36">
        <f t="shared" si="6"/>
        <v>0</v>
      </c>
      <c r="P17" s="36">
        <f t="shared" si="6"/>
        <v>0</v>
      </c>
      <c r="Q17" s="36">
        <f t="shared" si="6"/>
        <v>0</v>
      </c>
      <c r="R17" s="36">
        <f t="shared" si="6"/>
        <v>0</v>
      </c>
      <c r="S17" s="36">
        <f t="shared" si="6"/>
        <v>0</v>
      </c>
      <c r="T17" s="147"/>
      <c r="U17" s="147"/>
    </row>
    <row r="18" spans="1:36" hidden="1" x14ac:dyDescent="0.4">
      <c r="A18" s="4" t="str">
        <f t="shared" si="4"/>
        <v>Single Family</v>
      </c>
      <c r="B18" s="10">
        <f t="shared" ref="B18:D20" si="7">B7</f>
        <v>14.676709154163438</v>
      </c>
      <c r="C18" s="5">
        <f t="shared" si="7"/>
        <v>9332.4989513255914</v>
      </c>
      <c r="D18" s="64">
        <f t="shared" si="7"/>
        <v>1</v>
      </c>
      <c r="E18" s="36">
        <f t="shared" ref="E18:E23" si="8">T7</f>
        <v>3818.829005881531</v>
      </c>
      <c r="F18" s="36">
        <f t="shared" si="6"/>
        <v>3148.345911220752</v>
      </c>
      <c r="G18" s="36">
        <f t="shared" si="6"/>
        <v>2401.0607645624032</v>
      </c>
      <c r="H18" s="36">
        <f t="shared" si="6"/>
        <v>2401.0607645624032</v>
      </c>
      <c r="I18" s="36">
        <f t="shared" si="6"/>
        <v>2008.052173790998</v>
      </c>
      <c r="J18" s="36">
        <f t="shared" si="6"/>
        <v>1608.493397306722</v>
      </c>
      <c r="K18" s="36">
        <f t="shared" si="6"/>
        <v>0</v>
      </c>
      <c r="L18" s="36">
        <f t="shared" si="6"/>
        <v>0</v>
      </c>
      <c r="M18" s="36">
        <f t="shared" si="6"/>
        <v>0</v>
      </c>
      <c r="N18" s="36">
        <f t="shared" si="6"/>
        <v>0</v>
      </c>
      <c r="O18" s="36">
        <f t="shared" si="6"/>
        <v>0</v>
      </c>
      <c r="P18" s="36">
        <f t="shared" si="6"/>
        <v>0</v>
      </c>
      <c r="Q18" s="36">
        <f t="shared" si="6"/>
        <v>0</v>
      </c>
      <c r="R18" s="36">
        <f t="shared" si="6"/>
        <v>0</v>
      </c>
      <c r="S18" s="36">
        <f t="shared" si="6"/>
        <v>0</v>
      </c>
      <c r="T18" s="147"/>
      <c r="U18" s="147"/>
    </row>
    <row r="19" spans="1:36" hidden="1" x14ac:dyDescent="0.4">
      <c r="A19" s="4" t="str">
        <f t="shared" si="4"/>
        <v>Multifamily</v>
      </c>
      <c r="B19" s="10">
        <f t="shared" si="7"/>
        <v>10.731542361422973</v>
      </c>
      <c r="C19" s="5">
        <f t="shared" si="7"/>
        <v>1629.9730068328167</v>
      </c>
      <c r="D19" s="64">
        <f t="shared" si="7"/>
        <v>1</v>
      </c>
      <c r="E19" s="36">
        <f t="shared" si="8"/>
        <v>126.9003634545997</v>
      </c>
      <c r="F19" s="36">
        <f t="shared" si="6"/>
        <v>0</v>
      </c>
      <c r="G19" s="36">
        <f t="shared" si="6"/>
        <v>0</v>
      </c>
      <c r="H19" s="36">
        <f t="shared" si="6"/>
        <v>0</v>
      </c>
      <c r="I19" s="36">
        <f t="shared" si="6"/>
        <v>0</v>
      </c>
      <c r="J19" s="36">
        <f t="shared" si="6"/>
        <v>0</v>
      </c>
      <c r="K19" s="36">
        <f t="shared" si="6"/>
        <v>0</v>
      </c>
      <c r="L19" s="36">
        <f t="shared" si="6"/>
        <v>0</v>
      </c>
      <c r="M19" s="36">
        <f t="shared" si="6"/>
        <v>0</v>
      </c>
      <c r="N19" s="36">
        <f t="shared" si="6"/>
        <v>0</v>
      </c>
      <c r="O19" s="36">
        <f t="shared" si="6"/>
        <v>0</v>
      </c>
      <c r="P19" s="36">
        <f t="shared" si="6"/>
        <v>0</v>
      </c>
      <c r="Q19" s="36">
        <f t="shared" si="6"/>
        <v>0</v>
      </c>
      <c r="R19" s="36">
        <f t="shared" si="6"/>
        <v>0</v>
      </c>
      <c r="S19" s="36">
        <f t="shared" si="6"/>
        <v>0</v>
      </c>
      <c r="T19" s="147"/>
      <c r="U19" s="147"/>
    </row>
    <row r="20" spans="1:36" hidden="1" x14ac:dyDescent="0.4">
      <c r="A20" s="35" t="str">
        <f t="shared" si="4"/>
        <v>Smart Savers</v>
      </c>
      <c r="B20" s="228">
        <f t="shared" si="7"/>
        <v>11</v>
      </c>
      <c r="C20" s="229">
        <f t="shared" si="7"/>
        <v>2824.2425510000153</v>
      </c>
      <c r="D20" s="230">
        <f t="shared" si="7"/>
        <v>1</v>
      </c>
      <c r="E20" s="38">
        <f t="shared" si="8"/>
        <v>0</v>
      </c>
      <c r="F20" s="38">
        <f t="shared" si="6"/>
        <v>0</v>
      </c>
      <c r="G20" s="38">
        <f t="shared" si="6"/>
        <v>0</v>
      </c>
      <c r="H20" s="38">
        <f t="shared" si="6"/>
        <v>0</v>
      </c>
      <c r="I20" s="38">
        <f t="shared" si="6"/>
        <v>0</v>
      </c>
      <c r="J20" s="38">
        <f t="shared" si="6"/>
        <v>0</v>
      </c>
      <c r="K20" s="38">
        <f t="shared" si="6"/>
        <v>0</v>
      </c>
      <c r="L20" s="38">
        <f t="shared" si="6"/>
        <v>0</v>
      </c>
      <c r="M20" s="38">
        <f t="shared" si="6"/>
        <v>0</v>
      </c>
      <c r="N20" s="38">
        <f t="shared" si="6"/>
        <v>0</v>
      </c>
      <c r="O20" s="38">
        <f t="shared" si="6"/>
        <v>0</v>
      </c>
      <c r="P20" s="38">
        <f t="shared" si="6"/>
        <v>0</v>
      </c>
      <c r="Q20" s="38">
        <f t="shared" si="6"/>
        <v>0</v>
      </c>
      <c r="R20" s="38">
        <f t="shared" si="6"/>
        <v>0</v>
      </c>
      <c r="S20" s="38">
        <f t="shared" si="6"/>
        <v>0</v>
      </c>
      <c r="T20" s="147"/>
      <c r="U20" s="147"/>
    </row>
    <row r="21" spans="1:36" hidden="1" x14ac:dyDescent="0.4">
      <c r="A21" s="233" t="str">
        <f t="shared" si="4"/>
        <v>Total</v>
      </c>
      <c r="B21" s="234"/>
      <c r="C21" s="137">
        <f>C10</f>
        <v>14601.656449949973</v>
      </c>
      <c r="D21" s="301">
        <f>D10</f>
        <v>1</v>
      </c>
      <c r="E21" s="134">
        <f t="shared" si="8"/>
        <v>4360.5043748892649</v>
      </c>
      <c r="F21" s="134">
        <f t="shared" si="6"/>
        <v>3563.1209167738857</v>
      </c>
      <c r="G21" s="134">
        <f t="shared" si="6"/>
        <v>2815.8357701155369</v>
      </c>
      <c r="H21" s="134">
        <f t="shared" si="6"/>
        <v>2815.8357701155369</v>
      </c>
      <c r="I21" s="134">
        <f t="shared" si="6"/>
        <v>2422.8271793441318</v>
      </c>
      <c r="J21" s="134">
        <f t="shared" si="6"/>
        <v>1979.4597198956462</v>
      </c>
      <c r="K21" s="134">
        <f t="shared" si="6"/>
        <v>0</v>
      </c>
      <c r="L21" s="134">
        <f t="shared" si="6"/>
        <v>0</v>
      </c>
      <c r="M21" s="134">
        <f t="shared" si="6"/>
        <v>0</v>
      </c>
      <c r="N21" s="134">
        <f t="shared" si="6"/>
        <v>0</v>
      </c>
      <c r="O21" s="134">
        <f t="shared" si="6"/>
        <v>0</v>
      </c>
      <c r="P21" s="134">
        <f t="shared" si="6"/>
        <v>0</v>
      </c>
      <c r="Q21" s="134">
        <f t="shared" si="6"/>
        <v>0</v>
      </c>
      <c r="R21" s="134">
        <f t="shared" si="6"/>
        <v>0</v>
      </c>
      <c r="S21" s="134">
        <f t="shared" si="6"/>
        <v>0</v>
      </c>
      <c r="T21" s="147"/>
      <c r="U21" s="147"/>
    </row>
    <row r="22" spans="1:36" hidden="1" x14ac:dyDescent="0.4">
      <c r="A22" s="233" t="str">
        <f t="shared" si="4"/>
        <v>Expiring 2019 CPAS</v>
      </c>
      <c r="B22" s="235"/>
      <c r="C22" s="236"/>
      <c r="D22" s="236"/>
      <c r="E22" s="134">
        <f t="shared" si="8"/>
        <v>0</v>
      </c>
      <c r="F22" s="134">
        <f t="shared" si="6"/>
        <v>797.3834581153792</v>
      </c>
      <c r="G22" s="134">
        <f t="shared" si="6"/>
        <v>747.28514665834882</v>
      </c>
      <c r="H22" s="134">
        <f t="shared" si="6"/>
        <v>0</v>
      </c>
      <c r="I22" s="134">
        <f t="shared" si="6"/>
        <v>393.00859077140512</v>
      </c>
      <c r="J22" s="134">
        <f t="shared" si="6"/>
        <v>443.36745944848553</v>
      </c>
      <c r="K22" s="134">
        <f t="shared" si="6"/>
        <v>1979.4597198956462</v>
      </c>
      <c r="L22" s="134">
        <f t="shared" si="6"/>
        <v>0</v>
      </c>
      <c r="M22" s="134">
        <f t="shared" si="6"/>
        <v>0</v>
      </c>
      <c r="N22" s="134">
        <f t="shared" si="6"/>
        <v>0</v>
      </c>
      <c r="O22" s="134">
        <f t="shared" si="6"/>
        <v>0</v>
      </c>
      <c r="P22" s="134">
        <f t="shared" si="6"/>
        <v>0</v>
      </c>
      <c r="Q22" s="134">
        <f t="shared" si="6"/>
        <v>0</v>
      </c>
      <c r="R22" s="134">
        <f t="shared" si="6"/>
        <v>0</v>
      </c>
      <c r="S22" s="134">
        <f t="shared" si="6"/>
        <v>0</v>
      </c>
      <c r="T22" s="147"/>
      <c r="U22" s="147"/>
    </row>
    <row r="23" spans="1:36" hidden="1" x14ac:dyDescent="0.4">
      <c r="A23" s="233" t="str">
        <f t="shared" si="4"/>
        <v>Expired 2019 CPAS</v>
      </c>
      <c r="B23" s="235"/>
      <c r="C23" s="236"/>
      <c r="D23" s="236"/>
      <c r="E23" s="134">
        <f t="shared" si="8"/>
        <v>10241.152075060709</v>
      </c>
      <c r="F23" s="134">
        <f t="shared" si="6"/>
        <v>11038.535533176087</v>
      </c>
      <c r="G23" s="134">
        <f t="shared" si="6"/>
        <v>11785.820679834436</v>
      </c>
      <c r="H23" s="134">
        <f t="shared" si="6"/>
        <v>11785.820679834436</v>
      </c>
      <c r="I23" s="134">
        <f t="shared" si="6"/>
        <v>12178.829270605842</v>
      </c>
      <c r="J23" s="134">
        <f t="shared" si="6"/>
        <v>12622.196730054326</v>
      </c>
      <c r="K23" s="134">
        <f t="shared" si="6"/>
        <v>14601.656449949973</v>
      </c>
      <c r="L23" s="134">
        <f t="shared" si="6"/>
        <v>14601.656449949973</v>
      </c>
      <c r="M23" s="134">
        <f t="shared" si="6"/>
        <v>14601.656449949973</v>
      </c>
      <c r="N23" s="134">
        <f t="shared" si="6"/>
        <v>14601.656449949973</v>
      </c>
      <c r="O23" s="134">
        <f t="shared" si="6"/>
        <v>14601.656449949973</v>
      </c>
      <c r="P23" s="134">
        <f t="shared" si="6"/>
        <v>14601.656449949973</v>
      </c>
      <c r="Q23" s="134">
        <f t="shared" si="6"/>
        <v>14601.656449949973</v>
      </c>
      <c r="R23" s="134">
        <f t="shared" si="6"/>
        <v>14601.656449949973</v>
      </c>
      <c r="S23" s="134">
        <f t="shared" si="6"/>
        <v>14601.656449949973</v>
      </c>
      <c r="T23" s="147"/>
      <c r="U23" s="147"/>
    </row>
    <row r="24" spans="1:36" hidden="1" x14ac:dyDescent="0.4">
      <c r="A24" s="136" t="s">
        <v>205</v>
      </c>
      <c r="B24" s="143">
        <f>SUMPRODUCT(B17:B20,C17:C20)/C21</f>
        <v>13.539974761728102</v>
      </c>
      <c r="C24" s="213"/>
      <c r="D24" s="213"/>
      <c r="E24" s="213"/>
      <c r="F24" s="213"/>
      <c r="G24" s="213"/>
      <c r="H24" s="213"/>
      <c r="I24" s="213"/>
      <c r="J24" s="213"/>
      <c r="K24" s="213"/>
      <c r="L24" s="213"/>
      <c r="M24" s="213"/>
      <c r="N24" s="213"/>
      <c r="O24" s="213"/>
      <c r="P24" s="213"/>
      <c r="Q24" s="213"/>
      <c r="R24" s="213"/>
      <c r="S24" s="213"/>
      <c r="T24" s="147"/>
      <c r="U24" s="147"/>
      <c r="V24" s="147"/>
      <c r="W24" s="147"/>
      <c r="X24" s="147"/>
      <c r="Y24" s="147"/>
      <c r="Z24" s="147"/>
      <c r="AA24" s="147"/>
      <c r="AB24" s="147"/>
      <c r="AC24" s="147"/>
      <c r="AD24" s="147"/>
      <c r="AE24" s="147"/>
      <c r="AF24" s="147"/>
      <c r="AG24" s="147"/>
      <c r="AH24" s="147"/>
      <c r="AI24" s="147"/>
      <c r="AJ24" s="147"/>
    </row>
    <row r="25" spans="1:36" collapsed="1" x14ac:dyDescent="0.4">
      <c r="A25" s="213"/>
      <c r="B25" s="213"/>
      <c r="C25" s="213"/>
      <c r="D25" s="213"/>
      <c r="E25" s="213"/>
      <c r="F25" s="213"/>
      <c r="G25" s="213"/>
      <c r="H25" s="213"/>
      <c r="I25" s="213"/>
      <c r="J25" s="213"/>
      <c r="K25" s="213"/>
      <c r="L25" s="213"/>
      <c r="M25" s="213"/>
      <c r="N25" s="213"/>
      <c r="O25" s="213"/>
      <c r="P25" s="213"/>
      <c r="Q25" s="213"/>
      <c r="R25" s="213"/>
      <c r="S25" s="213"/>
      <c r="T25" s="213"/>
    </row>
  </sheetData>
  <mergeCells count="9">
    <mergeCell ref="A15:A16"/>
    <mergeCell ref="B15:B16"/>
    <mergeCell ref="C15:C16"/>
    <mergeCell ref="D15:D16"/>
    <mergeCell ref="AJ4:AJ5"/>
    <mergeCell ref="A4:A5"/>
    <mergeCell ref="B4:B5"/>
    <mergeCell ref="C4:C5"/>
    <mergeCell ref="D4:D5"/>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9963C-76C9-4BCB-AEE4-F3905050647C}">
  <dimension ref="A1:AK65"/>
  <sheetViews>
    <sheetView workbookViewId="0"/>
  </sheetViews>
  <sheetFormatPr defaultColWidth="8.84375" defaultRowHeight="15" x14ac:dyDescent="0.4"/>
  <cols>
    <col min="1" max="1" width="15.23046875" style="67" customWidth="1"/>
    <col min="2" max="2" width="6.23046875" style="67" customWidth="1"/>
    <col min="3" max="3" width="8.84375" style="67" customWidth="1"/>
    <col min="4" max="4" width="6.53515625" style="67" bestFit="1" customWidth="1"/>
    <col min="5" max="5" width="6.4609375" style="67" customWidth="1"/>
    <col min="6" max="35" width="7.4609375" style="67" bestFit="1" customWidth="1"/>
    <col min="36" max="36" width="10.84375" style="67" bestFit="1" customWidth="1"/>
    <col min="37" max="16384" width="8.84375" style="67"/>
  </cols>
  <sheetData>
    <row r="1" spans="1:36" x14ac:dyDescent="0.4">
      <c r="A1" s="9" t="s">
        <v>277</v>
      </c>
    </row>
    <row r="2" spans="1:36" x14ac:dyDescent="0.4">
      <c r="A2" s="78"/>
    </row>
    <row r="3" spans="1:36" x14ac:dyDescent="0.4">
      <c r="A3" s="313" t="s">
        <v>292</v>
      </c>
    </row>
    <row r="4" spans="1:36" s="147" customFormat="1"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51" t="s">
        <v>1</v>
      </c>
    </row>
    <row r="5" spans="1:36" s="147" customFormat="1" ht="21.75" customHeight="1" x14ac:dyDescent="0.4">
      <c r="A5" s="440"/>
      <c r="B5" s="442"/>
      <c r="C5" s="442"/>
      <c r="D5" s="446"/>
      <c r="E5" s="281">
        <v>2018</v>
      </c>
      <c r="F5" s="281">
        <v>2019</v>
      </c>
      <c r="G5" s="281">
        <v>2020</v>
      </c>
      <c r="H5" s="281">
        <v>2021</v>
      </c>
      <c r="I5" s="281">
        <v>2022</v>
      </c>
      <c r="J5" s="281">
        <v>2023</v>
      </c>
      <c r="K5" s="281">
        <v>2024</v>
      </c>
      <c r="L5" s="281">
        <v>2025</v>
      </c>
      <c r="M5" s="281">
        <v>2026</v>
      </c>
      <c r="N5" s="281">
        <v>2027</v>
      </c>
      <c r="O5" s="281">
        <v>2028</v>
      </c>
      <c r="P5" s="281">
        <v>2029</v>
      </c>
      <c r="Q5" s="281">
        <v>2030</v>
      </c>
      <c r="R5" s="281">
        <v>2031</v>
      </c>
      <c r="S5" s="281">
        <v>2032</v>
      </c>
      <c r="T5" s="281">
        <v>2033</v>
      </c>
      <c r="U5" s="281">
        <v>2034</v>
      </c>
      <c r="V5" s="281">
        <v>2035</v>
      </c>
      <c r="W5" s="281">
        <v>2036</v>
      </c>
      <c r="X5" s="281">
        <v>2037</v>
      </c>
      <c r="Y5" s="281">
        <v>2038</v>
      </c>
      <c r="Z5" s="281">
        <v>2039</v>
      </c>
      <c r="AA5" s="281">
        <v>2040</v>
      </c>
      <c r="AB5" s="281">
        <v>2041</v>
      </c>
      <c r="AC5" s="281">
        <v>2042</v>
      </c>
      <c r="AD5" s="281">
        <v>2043</v>
      </c>
      <c r="AE5" s="281">
        <v>2044</v>
      </c>
      <c r="AF5" s="281">
        <v>2045</v>
      </c>
      <c r="AG5" s="281">
        <v>2046</v>
      </c>
      <c r="AH5" s="281">
        <v>2047</v>
      </c>
      <c r="AI5" s="283">
        <v>2048</v>
      </c>
      <c r="AJ5" s="452"/>
    </row>
    <row r="6" spans="1:36" x14ac:dyDescent="0.4">
      <c r="A6" s="4" t="s">
        <v>36</v>
      </c>
      <c r="B6" s="10">
        <v>11</v>
      </c>
      <c r="C6" s="5">
        <v>1915.7833362399854</v>
      </c>
      <c r="D6" s="305" t="s">
        <v>200</v>
      </c>
      <c r="E6" s="79"/>
      <c r="F6" s="36">
        <v>1915.7833179611205</v>
      </c>
      <c r="G6" s="36">
        <v>1915.7833179611205</v>
      </c>
      <c r="H6" s="36">
        <v>1915.7833179611205</v>
      </c>
      <c r="I6" s="36">
        <v>1915.7833179611205</v>
      </c>
      <c r="J6" s="36">
        <v>1915.7833179611205</v>
      </c>
      <c r="K6" s="36">
        <v>1915.7833179611205</v>
      </c>
      <c r="L6" s="36">
        <v>1915.7833179611205</v>
      </c>
      <c r="M6" s="36">
        <v>1915.7833179611205</v>
      </c>
      <c r="N6" s="36">
        <v>1915.7833179611205</v>
      </c>
      <c r="O6" s="36">
        <v>1915.7833179611205</v>
      </c>
      <c r="P6" s="36">
        <v>1915.7833179611205</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04">
        <f t="shared" ref="AJ6:AJ16" si="0">SUM(E6:AI6)</f>
        <v>21073.616497572322</v>
      </c>
    </row>
    <row r="7" spans="1:36" x14ac:dyDescent="0.4">
      <c r="A7" s="4" t="s">
        <v>70</v>
      </c>
      <c r="B7" s="10">
        <v>20</v>
      </c>
      <c r="C7" s="5">
        <v>2299.170168729504</v>
      </c>
      <c r="D7" s="64">
        <v>1</v>
      </c>
      <c r="E7" s="79"/>
      <c r="F7" s="36">
        <v>2299.1701682335347</v>
      </c>
      <c r="G7" s="36">
        <v>2299.1701682335347</v>
      </c>
      <c r="H7" s="36">
        <v>2299.1701682335347</v>
      </c>
      <c r="I7" s="36">
        <v>2299.1701682335347</v>
      </c>
      <c r="J7" s="36">
        <v>2299.1701682335347</v>
      </c>
      <c r="K7" s="36">
        <v>2299.1701682335347</v>
      </c>
      <c r="L7" s="36">
        <v>2299.1701682335347</v>
      </c>
      <c r="M7" s="36">
        <v>2299.1701682335347</v>
      </c>
      <c r="N7" s="36">
        <v>2299.1701682335347</v>
      </c>
      <c r="O7" s="36">
        <v>2299.1701682335347</v>
      </c>
      <c r="P7" s="36">
        <v>2172.9584174663469</v>
      </c>
      <c r="Q7" s="36">
        <v>2172.9584174663469</v>
      </c>
      <c r="R7" s="36">
        <v>2172.9584174663469</v>
      </c>
      <c r="S7" s="36">
        <v>2172.9584174663469</v>
      </c>
      <c r="T7" s="36">
        <v>2172.9584174663469</v>
      </c>
      <c r="U7" s="36">
        <v>2172.9584174663469</v>
      </c>
      <c r="V7" s="36">
        <v>2172.9584174663469</v>
      </c>
      <c r="W7" s="36">
        <v>2172.9584174663469</v>
      </c>
      <c r="X7" s="36">
        <v>2172.9584174663469</v>
      </c>
      <c r="Y7" s="36">
        <v>2299.1701682335347</v>
      </c>
      <c r="Z7" s="36">
        <v>0</v>
      </c>
      <c r="AA7" s="36">
        <v>0</v>
      </c>
      <c r="AB7" s="36">
        <v>0</v>
      </c>
      <c r="AC7" s="36">
        <v>0</v>
      </c>
      <c r="AD7" s="36">
        <v>0</v>
      </c>
      <c r="AE7" s="36">
        <v>0</v>
      </c>
      <c r="AF7" s="36">
        <v>0</v>
      </c>
      <c r="AG7" s="36">
        <v>0</v>
      </c>
      <c r="AH7" s="36">
        <v>0</v>
      </c>
      <c r="AI7" s="36">
        <v>0</v>
      </c>
      <c r="AJ7" s="54">
        <f t="shared" si="0"/>
        <v>44847.497607766003</v>
      </c>
    </row>
    <row r="8" spans="1:36" x14ac:dyDescent="0.4">
      <c r="A8" s="4" t="s">
        <v>265</v>
      </c>
      <c r="B8" s="10">
        <v>25</v>
      </c>
      <c r="C8" s="5">
        <v>4.8199479048780507</v>
      </c>
      <c r="D8" s="64">
        <v>1</v>
      </c>
      <c r="E8" s="79"/>
      <c r="F8" s="36">
        <v>4.8199480228424072</v>
      </c>
      <c r="G8" s="36">
        <v>4.8199480228424072</v>
      </c>
      <c r="H8" s="36">
        <v>4.8199480228424072</v>
      </c>
      <c r="I8" s="36">
        <v>4.8199480228424072</v>
      </c>
      <c r="J8" s="36">
        <v>4.8199480228424072</v>
      </c>
      <c r="K8" s="36">
        <v>4.8199480228424072</v>
      </c>
      <c r="L8" s="36">
        <v>4.8199480228424072</v>
      </c>
      <c r="M8" s="36">
        <v>4.8199480228424072</v>
      </c>
      <c r="N8" s="36">
        <v>4.8199480228424072</v>
      </c>
      <c r="O8" s="36">
        <v>4.8199480228424072</v>
      </c>
      <c r="P8" s="36">
        <v>4.8199480228424072</v>
      </c>
      <c r="Q8" s="36">
        <v>4.8199480228424072</v>
      </c>
      <c r="R8" s="36">
        <v>4.8199480228424072</v>
      </c>
      <c r="S8" s="36">
        <v>4.8199480228424072</v>
      </c>
      <c r="T8" s="36">
        <v>4.8199480228424072</v>
      </c>
      <c r="U8" s="36">
        <v>4.8199480228424072</v>
      </c>
      <c r="V8" s="36">
        <v>4.8199480228424072</v>
      </c>
      <c r="W8" s="36">
        <v>4.8199480228424072</v>
      </c>
      <c r="X8" s="36">
        <v>4.8199480228424072</v>
      </c>
      <c r="Y8" s="36">
        <v>4.8199480228424072</v>
      </c>
      <c r="Z8" s="36">
        <v>4.8199480228424072</v>
      </c>
      <c r="AA8" s="36">
        <v>4.8199480228424072</v>
      </c>
      <c r="AB8" s="36">
        <v>4.8199480228424072</v>
      </c>
      <c r="AC8" s="36">
        <v>4.8199480228424072</v>
      </c>
      <c r="AD8" s="36">
        <v>4.8199480228424072</v>
      </c>
      <c r="AE8" s="36">
        <v>0</v>
      </c>
      <c r="AF8" s="36">
        <v>0</v>
      </c>
      <c r="AG8" s="36">
        <v>0</v>
      </c>
      <c r="AH8" s="36">
        <v>0</v>
      </c>
      <c r="AI8" s="36">
        <v>0</v>
      </c>
      <c r="AJ8" s="54">
        <f t="shared" si="0"/>
        <v>120.49870057106024</v>
      </c>
    </row>
    <row r="9" spans="1:36" x14ac:dyDescent="0.4">
      <c r="A9" s="4" t="s">
        <v>266</v>
      </c>
      <c r="B9" s="10">
        <v>25</v>
      </c>
      <c r="C9" s="5">
        <v>67.305295641600878</v>
      </c>
      <c r="D9" s="64">
        <v>1</v>
      </c>
      <c r="E9" s="79"/>
      <c r="F9" s="36">
        <v>67.305294628143315</v>
      </c>
      <c r="G9" s="36">
        <v>67.305294628143315</v>
      </c>
      <c r="H9" s="36">
        <v>67.305294628143315</v>
      </c>
      <c r="I9" s="36">
        <v>67.305294628143315</v>
      </c>
      <c r="J9" s="36">
        <v>67.305294628143315</v>
      </c>
      <c r="K9" s="36">
        <v>67.305294628143315</v>
      </c>
      <c r="L9" s="36">
        <v>67.305294628143315</v>
      </c>
      <c r="M9" s="36">
        <v>67.305294628143315</v>
      </c>
      <c r="N9" s="36">
        <v>28.998892382049561</v>
      </c>
      <c r="O9" s="36">
        <v>28.998892382049561</v>
      </c>
      <c r="P9" s="36">
        <v>28.998892382049561</v>
      </c>
      <c r="Q9" s="36">
        <v>28.998892382049561</v>
      </c>
      <c r="R9" s="36">
        <v>28.998892382049561</v>
      </c>
      <c r="S9" s="36">
        <v>28.998892382049561</v>
      </c>
      <c r="T9" s="36">
        <v>28.998892382049561</v>
      </c>
      <c r="U9" s="36">
        <v>28.998892382049561</v>
      </c>
      <c r="V9" s="36">
        <v>28.998892382049561</v>
      </c>
      <c r="W9" s="36">
        <v>28.998892382049561</v>
      </c>
      <c r="X9" s="36">
        <v>28.998892382049561</v>
      </c>
      <c r="Y9" s="36">
        <v>28.998892382049561</v>
      </c>
      <c r="Z9" s="36">
        <v>28.998892382049561</v>
      </c>
      <c r="AA9" s="36">
        <v>28.998892382049561</v>
      </c>
      <c r="AB9" s="36">
        <v>28.998892382049561</v>
      </c>
      <c r="AC9" s="36">
        <v>28.998892382049561</v>
      </c>
      <c r="AD9" s="36">
        <v>28.998892382049561</v>
      </c>
      <c r="AE9" s="36">
        <v>0</v>
      </c>
      <c r="AF9" s="36">
        <v>0</v>
      </c>
      <c r="AG9" s="36">
        <v>0</v>
      </c>
      <c r="AH9" s="36">
        <v>0</v>
      </c>
      <c r="AI9" s="36">
        <v>0</v>
      </c>
      <c r="AJ9" s="54">
        <f t="shared" si="0"/>
        <v>1031.4235275199892</v>
      </c>
    </row>
    <row r="10" spans="1:36" x14ac:dyDescent="0.4">
      <c r="A10" s="4" t="s">
        <v>267</v>
      </c>
      <c r="B10" s="10">
        <v>20</v>
      </c>
      <c r="C10" s="5">
        <v>272.92815853571136</v>
      </c>
      <c r="D10" s="64">
        <v>1</v>
      </c>
      <c r="E10" s="80"/>
      <c r="F10" s="38">
        <v>272.92815942306521</v>
      </c>
      <c r="G10" s="36">
        <v>272.92815942306521</v>
      </c>
      <c r="H10" s="36">
        <v>272.92815942306521</v>
      </c>
      <c r="I10" s="36">
        <v>272.92815942306521</v>
      </c>
      <c r="J10" s="36">
        <v>272.92815942306521</v>
      </c>
      <c r="K10" s="36">
        <v>272.92815942306521</v>
      </c>
      <c r="L10" s="36">
        <v>272.92815942306521</v>
      </c>
      <c r="M10" s="36">
        <v>272.92815942306521</v>
      </c>
      <c r="N10" s="36">
        <v>272.92815942306521</v>
      </c>
      <c r="O10" s="36">
        <v>272.92815942306521</v>
      </c>
      <c r="P10" s="36">
        <v>272.92815942306521</v>
      </c>
      <c r="Q10" s="36">
        <v>272.92815942306521</v>
      </c>
      <c r="R10" s="36">
        <v>272.92815942306521</v>
      </c>
      <c r="S10" s="36">
        <v>272.92815942306521</v>
      </c>
      <c r="T10" s="36">
        <v>272.92815942306521</v>
      </c>
      <c r="U10" s="36">
        <v>272.92815942306521</v>
      </c>
      <c r="V10" s="36">
        <v>272.92815942306521</v>
      </c>
      <c r="W10" s="36">
        <v>272.92815942306521</v>
      </c>
      <c r="X10" s="36">
        <v>272.92815942306521</v>
      </c>
      <c r="Y10" s="36">
        <v>272.92815942306521</v>
      </c>
      <c r="Z10" s="36">
        <v>0</v>
      </c>
      <c r="AA10" s="36">
        <v>0</v>
      </c>
      <c r="AB10" s="36">
        <v>0</v>
      </c>
      <c r="AC10" s="36">
        <v>0</v>
      </c>
      <c r="AD10" s="36">
        <v>0</v>
      </c>
      <c r="AE10" s="36">
        <v>0</v>
      </c>
      <c r="AF10" s="36">
        <v>0</v>
      </c>
      <c r="AG10" s="36">
        <v>0</v>
      </c>
      <c r="AH10" s="36">
        <v>0</v>
      </c>
      <c r="AI10" s="36">
        <v>0</v>
      </c>
      <c r="AJ10" s="54">
        <f t="shared" si="0"/>
        <v>5458.563188461304</v>
      </c>
    </row>
    <row r="11" spans="1:36" x14ac:dyDescent="0.4">
      <c r="A11" s="4" t="s">
        <v>268</v>
      </c>
      <c r="B11" s="10">
        <v>10</v>
      </c>
      <c r="C11" s="5">
        <v>147.54317395448501</v>
      </c>
      <c r="D11" s="64">
        <v>1</v>
      </c>
      <c r="E11" s="80"/>
      <c r="F11" s="38">
        <v>147.54317592085599</v>
      </c>
      <c r="G11" s="36">
        <v>147.54317592085599</v>
      </c>
      <c r="H11" s="36">
        <v>147.54317592085599</v>
      </c>
      <c r="I11" s="36">
        <v>147.54317592085599</v>
      </c>
      <c r="J11" s="36">
        <v>147.54317592085599</v>
      </c>
      <c r="K11" s="36">
        <v>147.54317592085599</v>
      </c>
      <c r="L11" s="36">
        <v>147.54317592085599</v>
      </c>
      <c r="M11" s="36">
        <v>147.54317592085599</v>
      </c>
      <c r="N11" s="36">
        <v>147.54317592085599</v>
      </c>
      <c r="O11" s="36">
        <v>147.54317592085599</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54">
        <f t="shared" si="0"/>
        <v>1475.4317592085597</v>
      </c>
    </row>
    <row r="12" spans="1:36" x14ac:dyDescent="0.4">
      <c r="A12" s="4" t="s">
        <v>269</v>
      </c>
      <c r="B12" s="10">
        <v>20</v>
      </c>
      <c r="C12" s="5">
        <v>130.6218807959402</v>
      </c>
      <c r="D12" s="64">
        <v>1</v>
      </c>
      <c r="E12" s="80"/>
      <c r="F12" s="38">
        <v>130.62188119621277</v>
      </c>
      <c r="G12" s="36">
        <v>130.62188119621277</v>
      </c>
      <c r="H12" s="36">
        <v>130.62188119621277</v>
      </c>
      <c r="I12" s="36">
        <v>130.62188119621277</v>
      </c>
      <c r="J12" s="36">
        <v>130.62188119621277</v>
      </c>
      <c r="K12" s="36">
        <v>130.62188119621277</v>
      </c>
      <c r="L12" s="36">
        <v>130.62188119621277</v>
      </c>
      <c r="M12" s="36">
        <v>130.62188119621277</v>
      </c>
      <c r="N12" s="36">
        <v>130.62188119621277</v>
      </c>
      <c r="O12" s="36">
        <v>130.62188119621277</v>
      </c>
      <c r="P12" s="36">
        <v>130.62188119621277</v>
      </c>
      <c r="Q12" s="36">
        <v>130.62188119621277</v>
      </c>
      <c r="R12" s="36">
        <v>130.62188119621277</v>
      </c>
      <c r="S12" s="36">
        <v>130.62188119621277</v>
      </c>
      <c r="T12" s="36">
        <v>130.62188119621277</v>
      </c>
      <c r="U12" s="36">
        <v>130.62188119621277</v>
      </c>
      <c r="V12" s="36">
        <v>130.62188119621277</v>
      </c>
      <c r="W12" s="36">
        <v>130.62188119621277</v>
      </c>
      <c r="X12" s="36">
        <v>130.62188119621277</v>
      </c>
      <c r="Y12" s="36">
        <v>130.62188119621277</v>
      </c>
      <c r="Z12" s="36">
        <v>0</v>
      </c>
      <c r="AA12" s="36">
        <v>0</v>
      </c>
      <c r="AB12" s="36">
        <v>0</v>
      </c>
      <c r="AC12" s="36">
        <v>0</v>
      </c>
      <c r="AD12" s="36">
        <v>0</v>
      </c>
      <c r="AE12" s="36">
        <v>0</v>
      </c>
      <c r="AF12" s="36">
        <v>0</v>
      </c>
      <c r="AG12" s="36">
        <v>0</v>
      </c>
      <c r="AH12" s="36">
        <v>0</v>
      </c>
      <c r="AI12" s="36">
        <v>0</v>
      </c>
      <c r="AJ12" s="54">
        <f t="shared" si="0"/>
        <v>2612.4376239242551</v>
      </c>
    </row>
    <row r="13" spans="1:36" x14ac:dyDescent="0.4">
      <c r="A13" s="4" t="s">
        <v>270</v>
      </c>
      <c r="B13" s="10">
        <v>20</v>
      </c>
      <c r="C13" s="5">
        <v>4240.1674022636098</v>
      </c>
      <c r="D13" s="64">
        <v>1</v>
      </c>
      <c r="E13" s="80"/>
      <c r="F13" s="38">
        <v>4240.1674028326988</v>
      </c>
      <c r="G13" s="36">
        <v>4240.1674028326988</v>
      </c>
      <c r="H13" s="36">
        <v>4240.1674028326988</v>
      </c>
      <c r="I13" s="36">
        <v>4240.1674028326988</v>
      </c>
      <c r="J13" s="36">
        <v>4240.1674028326988</v>
      </c>
      <c r="K13" s="36">
        <v>4240.1674028326988</v>
      </c>
      <c r="L13" s="36">
        <v>596.92255297904012</v>
      </c>
      <c r="M13" s="36">
        <v>596.92255297904012</v>
      </c>
      <c r="N13" s="36">
        <v>596.92255297904012</v>
      </c>
      <c r="O13" s="36">
        <v>596.92255297904012</v>
      </c>
      <c r="P13" s="36">
        <v>596.92255297904012</v>
      </c>
      <c r="Q13" s="36">
        <v>596.92255297904012</v>
      </c>
      <c r="R13" s="36">
        <v>596.92255297904012</v>
      </c>
      <c r="S13" s="36">
        <v>596.92255297904012</v>
      </c>
      <c r="T13" s="36">
        <v>596.92255297904012</v>
      </c>
      <c r="U13" s="36">
        <v>596.92255297904012</v>
      </c>
      <c r="V13" s="36">
        <v>596.92255297904012</v>
      </c>
      <c r="W13" s="36">
        <v>596.92255297904012</v>
      </c>
      <c r="X13" s="36">
        <v>596.92255297904012</v>
      </c>
      <c r="Y13" s="36">
        <v>596.92255297904012</v>
      </c>
      <c r="Z13" s="36">
        <v>0</v>
      </c>
      <c r="AA13" s="36">
        <v>0</v>
      </c>
      <c r="AB13" s="36">
        <v>0</v>
      </c>
      <c r="AC13" s="36">
        <v>0</v>
      </c>
      <c r="AD13" s="36">
        <v>0</v>
      </c>
      <c r="AE13" s="36">
        <v>0</v>
      </c>
      <c r="AF13" s="36">
        <v>0</v>
      </c>
      <c r="AG13" s="36">
        <v>0</v>
      </c>
      <c r="AH13" s="36">
        <v>0</v>
      </c>
      <c r="AI13" s="36">
        <v>0</v>
      </c>
      <c r="AJ13" s="54">
        <f t="shared" si="0"/>
        <v>33797.920158702778</v>
      </c>
    </row>
    <row r="14" spans="1:36" x14ac:dyDescent="0.4">
      <c r="A14" s="4" t="s">
        <v>271</v>
      </c>
      <c r="B14" s="10">
        <v>20</v>
      </c>
      <c r="C14" s="5">
        <v>3853.1252529709955</v>
      </c>
      <c r="D14" s="64">
        <v>1</v>
      </c>
      <c r="E14" s="80"/>
      <c r="F14" s="38">
        <v>3853.1252462852431</v>
      </c>
      <c r="G14" s="36">
        <v>3853.1252462852431</v>
      </c>
      <c r="H14" s="36">
        <v>3853.1252462852431</v>
      </c>
      <c r="I14" s="36">
        <v>3853.1252462852431</v>
      </c>
      <c r="J14" s="36">
        <v>3853.1252462852431</v>
      </c>
      <c r="K14" s="36">
        <v>3853.1252462852431</v>
      </c>
      <c r="L14" s="36">
        <v>3853.1252462852431</v>
      </c>
      <c r="M14" s="36">
        <v>3853.1252462852431</v>
      </c>
      <c r="N14" s="36">
        <v>3853.1252462852431</v>
      </c>
      <c r="O14" s="36">
        <v>3853.1252462852431</v>
      </c>
      <c r="P14" s="36">
        <v>3746.2425189406526</v>
      </c>
      <c r="Q14" s="36">
        <v>3746.2425189406526</v>
      </c>
      <c r="R14" s="36">
        <v>3746.2425189406526</v>
      </c>
      <c r="S14" s="36">
        <v>3746.2425189406526</v>
      </c>
      <c r="T14" s="36">
        <v>3746.2425189406526</v>
      </c>
      <c r="U14" s="36">
        <v>3746.2425189406526</v>
      </c>
      <c r="V14" s="36">
        <v>3746.2425189406526</v>
      </c>
      <c r="W14" s="36">
        <v>3746.2425189406526</v>
      </c>
      <c r="X14" s="36">
        <v>3746.2425189406526</v>
      </c>
      <c r="Y14" s="36">
        <v>3853.1252462852431</v>
      </c>
      <c r="Z14" s="36">
        <v>0</v>
      </c>
      <c r="AA14" s="36">
        <v>0</v>
      </c>
      <c r="AB14" s="36">
        <v>0</v>
      </c>
      <c r="AC14" s="36">
        <v>0</v>
      </c>
      <c r="AD14" s="36">
        <v>0</v>
      </c>
      <c r="AE14" s="36">
        <v>0</v>
      </c>
      <c r="AF14" s="36">
        <v>0</v>
      </c>
      <c r="AG14" s="36">
        <v>0</v>
      </c>
      <c r="AH14" s="36">
        <v>0</v>
      </c>
      <c r="AI14" s="36">
        <v>0</v>
      </c>
      <c r="AJ14" s="54">
        <f t="shared" si="0"/>
        <v>76100.560379603528</v>
      </c>
    </row>
    <row r="15" spans="1:36" x14ac:dyDescent="0.4">
      <c r="A15" s="4" t="s">
        <v>67</v>
      </c>
      <c r="B15" s="10">
        <v>15</v>
      </c>
      <c r="C15" s="5">
        <v>43.193683819593588</v>
      </c>
      <c r="D15" s="64">
        <v>1</v>
      </c>
      <c r="E15" s="80"/>
      <c r="F15" s="38">
        <v>43.193684006744625</v>
      </c>
      <c r="G15" s="36">
        <v>43.193684006744625</v>
      </c>
      <c r="H15" s="36">
        <v>43.193684006744625</v>
      </c>
      <c r="I15" s="36">
        <v>43.193684006744625</v>
      </c>
      <c r="J15" s="36">
        <v>43.193684006744625</v>
      </c>
      <c r="K15" s="36">
        <v>43.193684006744625</v>
      </c>
      <c r="L15" s="36">
        <v>43.193684006744625</v>
      </c>
      <c r="M15" s="36">
        <v>43.193684006744625</v>
      </c>
      <c r="N15" s="36">
        <v>43.193684006744625</v>
      </c>
      <c r="O15" s="36">
        <v>43.193684006744625</v>
      </c>
      <c r="P15" s="36">
        <v>43.193684006744625</v>
      </c>
      <c r="Q15" s="36">
        <v>43.193684006744625</v>
      </c>
      <c r="R15" s="36">
        <v>43.193684006744625</v>
      </c>
      <c r="S15" s="36">
        <v>43.193684006744625</v>
      </c>
      <c r="T15" s="36">
        <v>43.193684006744625</v>
      </c>
      <c r="U15" s="36">
        <v>0</v>
      </c>
      <c r="V15" s="36">
        <v>0</v>
      </c>
      <c r="W15" s="36">
        <v>0</v>
      </c>
      <c r="X15" s="36">
        <v>0</v>
      </c>
      <c r="Y15" s="36">
        <v>0</v>
      </c>
      <c r="Z15" s="36">
        <v>0</v>
      </c>
      <c r="AA15" s="36">
        <v>0</v>
      </c>
      <c r="AB15" s="36">
        <v>0</v>
      </c>
      <c r="AC15" s="36">
        <v>0</v>
      </c>
      <c r="AD15" s="36">
        <v>0</v>
      </c>
      <c r="AE15" s="36">
        <v>0</v>
      </c>
      <c r="AF15" s="36">
        <v>0</v>
      </c>
      <c r="AG15" s="36">
        <v>0</v>
      </c>
      <c r="AH15" s="36">
        <v>0</v>
      </c>
      <c r="AI15" s="36">
        <v>0</v>
      </c>
      <c r="AJ15" s="54">
        <f t="shared" si="0"/>
        <v>647.90526010116935</v>
      </c>
    </row>
    <row r="16" spans="1:36" x14ac:dyDescent="0.4">
      <c r="A16" s="4" t="s">
        <v>66</v>
      </c>
      <c r="B16" s="10">
        <v>10</v>
      </c>
      <c r="C16" s="5">
        <v>146.07077726157277</v>
      </c>
      <c r="D16" s="64">
        <v>1</v>
      </c>
      <c r="E16" s="80"/>
      <c r="F16" s="38">
        <v>146.07078398771287</v>
      </c>
      <c r="G16" s="36">
        <v>146.07078398771287</v>
      </c>
      <c r="H16" s="36">
        <v>146.07078398771287</v>
      </c>
      <c r="I16" s="36">
        <v>146.07078398771287</v>
      </c>
      <c r="J16" s="36">
        <v>146.07078398771287</v>
      </c>
      <c r="K16" s="36">
        <v>146.07078398771287</v>
      </c>
      <c r="L16" s="36">
        <v>146.07078398771287</v>
      </c>
      <c r="M16" s="36">
        <v>146.07078398771287</v>
      </c>
      <c r="N16" s="36">
        <v>146.07078398771287</v>
      </c>
      <c r="O16" s="36">
        <v>146.07078398771287</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54">
        <f t="shared" si="0"/>
        <v>1460.7078398771289</v>
      </c>
    </row>
    <row r="17" spans="1:37" x14ac:dyDescent="0.4">
      <c r="A17" s="233" t="s">
        <v>58</v>
      </c>
      <c r="B17" s="234"/>
      <c r="C17" s="137">
        <f>SUM(C6:C16)</f>
        <v>13120.72907811788</v>
      </c>
      <c r="D17" s="301">
        <f>F17/C17</f>
        <v>0.99999999880953971</v>
      </c>
      <c r="E17" s="135"/>
      <c r="F17" s="134">
        <f t="shared" ref="F17:AJ17" si="1">SUM(F6:F16)</f>
        <v>13120.729062498172</v>
      </c>
      <c r="G17" s="134">
        <f t="shared" si="1"/>
        <v>13120.729062498172</v>
      </c>
      <c r="H17" s="134">
        <f t="shared" si="1"/>
        <v>13120.729062498172</v>
      </c>
      <c r="I17" s="134">
        <f t="shared" si="1"/>
        <v>13120.729062498172</v>
      </c>
      <c r="J17" s="134">
        <f t="shared" si="1"/>
        <v>13120.729062498172</v>
      </c>
      <c r="K17" s="134">
        <f t="shared" si="1"/>
        <v>13120.729062498172</v>
      </c>
      <c r="L17" s="134">
        <f t="shared" si="1"/>
        <v>9477.4842126445146</v>
      </c>
      <c r="M17" s="134">
        <f t="shared" si="1"/>
        <v>9477.4842126445146</v>
      </c>
      <c r="N17" s="134">
        <f t="shared" si="1"/>
        <v>9439.1778103984198</v>
      </c>
      <c r="O17" s="134">
        <f t="shared" si="1"/>
        <v>9439.1778103984198</v>
      </c>
      <c r="P17" s="134">
        <f t="shared" si="1"/>
        <v>8912.4693723780747</v>
      </c>
      <c r="Q17" s="134">
        <f t="shared" si="1"/>
        <v>6996.686054416954</v>
      </c>
      <c r="R17" s="134">
        <f t="shared" si="1"/>
        <v>6996.686054416954</v>
      </c>
      <c r="S17" s="134">
        <f t="shared" si="1"/>
        <v>6996.686054416954</v>
      </c>
      <c r="T17" s="134">
        <f t="shared" si="1"/>
        <v>6996.686054416954</v>
      </c>
      <c r="U17" s="134">
        <f t="shared" si="1"/>
        <v>6953.4923704102093</v>
      </c>
      <c r="V17" s="134">
        <f t="shared" si="1"/>
        <v>6953.4923704102093</v>
      </c>
      <c r="W17" s="134">
        <f t="shared" si="1"/>
        <v>6953.4923704102093</v>
      </c>
      <c r="X17" s="134">
        <f t="shared" si="1"/>
        <v>6953.4923704102093</v>
      </c>
      <c r="Y17" s="134">
        <f t="shared" si="1"/>
        <v>7186.5868485219871</v>
      </c>
      <c r="Z17" s="134">
        <f t="shared" si="1"/>
        <v>33.818840404891972</v>
      </c>
      <c r="AA17" s="134">
        <f t="shared" si="1"/>
        <v>33.818840404891972</v>
      </c>
      <c r="AB17" s="134">
        <f t="shared" si="1"/>
        <v>33.818840404891972</v>
      </c>
      <c r="AC17" s="134">
        <f t="shared" si="1"/>
        <v>33.818840404891972</v>
      </c>
      <c r="AD17" s="134">
        <f t="shared" si="1"/>
        <v>33.818840404891972</v>
      </c>
      <c r="AE17" s="134">
        <f t="shared" si="1"/>
        <v>0</v>
      </c>
      <c r="AF17" s="134">
        <f t="shared" si="1"/>
        <v>0</v>
      </c>
      <c r="AG17" s="134">
        <f t="shared" si="1"/>
        <v>0</v>
      </c>
      <c r="AH17" s="134">
        <f t="shared" si="1"/>
        <v>0</v>
      </c>
      <c r="AI17" s="243">
        <f t="shared" si="1"/>
        <v>0</v>
      </c>
      <c r="AJ17" s="134">
        <f t="shared" si="1"/>
        <v>188626.5625433081</v>
      </c>
    </row>
    <row r="18" spans="1:37" x14ac:dyDescent="0.4">
      <c r="A18" s="233" t="s">
        <v>141</v>
      </c>
      <c r="B18" s="235"/>
      <c r="C18" s="236"/>
      <c r="D18" s="236"/>
      <c r="E18" s="135"/>
      <c r="F18" s="134">
        <v>0</v>
      </c>
      <c r="G18" s="134">
        <f>F17-G17</f>
        <v>0</v>
      </c>
      <c r="H18" s="134">
        <f t="shared" ref="H18:AI18" si="2">G17-H17</f>
        <v>0</v>
      </c>
      <c r="I18" s="134">
        <f t="shared" si="2"/>
        <v>0</v>
      </c>
      <c r="J18" s="134">
        <f t="shared" si="2"/>
        <v>0</v>
      </c>
      <c r="K18" s="134">
        <f t="shared" si="2"/>
        <v>0</v>
      </c>
      <c r="L18" s="134">
        <f t="shared" si="2"/>
        <v>3643.2448498536578</v>
      </c>
      <c r="M18" s="134">
        <f t="shared" si="2"/>
        <v>0</v>
      </c>
      <c r="N18" s="134">
        <f t="shared" si="2"/>
        <v>38.306402246094876</v>
      </c>
      <c r="O18" s="134">
        <f t="shared" si="2"/>
        <v>0</v>
      </c>
      <c r="P18" s="134">
        <f t="shared" si="2"/>
        <v>526.70843802034506</v>
      </c>
      <c r="Q18" s="134">
        <f t="shared" si="2"/>
        <v>1915.7833179611207</v>
      </c>
      <c r="R18" s="134">
        <f t="shared" si="2"/>
        <v>0</v>
      </c>
      <c r="S18" s="134">
        <f t="shared" si="2"/>
        <v>0</v>
      </c>
      <c r="T18" s="134">
        <f t="shared" si="2"/>
        <v>0</v>
      </c>
      <c r="U18" s="134">
        <f t="shared" si="2"/>
        <v>43.193684006744661</v>
      </c>
      <c r="V18" s="134">
        <f t="shared" si="2"/>
        <v>0</v>
      </c>
      <c r="W18" s="134">
        <f t="shared" si="2"/>
        <v>0</v>
      </c>
      <c r="X18" s="134">
        <f t="shared" si="2"/>
        <v>0</v>
      </c>
      <c r="Y18" s="134">
        <f t="shared" si="2"/>
        <v>-233.09447811177779</v>
      </c>
      <c r="Z18" s="134">
        <f t="shared" si="2"/>
        <v>7152.7680081170947</v>
      </c>
      <c r="AA18" s="134">
        <f t="shared" si="2"/>
        <v>0</v>
      </c>
      <c r="AB18" s="134">
        <f t="shared" si="2"/>
        <v>0</v>
      </c>
      <c r="AC18" s="134">
        <f t="shared" si="2"/>
        <v>0</v>
      </c>
      <c r="AD18" s="134">
        <f t="shared" si="2"/>
        <v>0</v>
      </c>
      <c r="AE18" s="134">
        <f t="shared" si="2"/>
        <v>33.818840404891972</v>
      </c>
      <c r="AF18" s="134">
        <f t="shared" si="2"/>
        <v>0</v>
      </c>
      <c r="AG18" s="134">
        <f t="shared" si="2"/>
        <v>0</v>
      </c>
      <c r="AH18" s="134">
        <f t="shared" si="2"/>
        <v>0</v>
      </c>
      <c r="AI18" s="134">
        <f t="shared" si="2"/>
        <v>0</v>
      </c>
      <c r="AJ18" s="302"/>
    </row>
    <row r="19" spans="1:37" x14ac:dyDescent="0.4">
      <c r="A19" s="233" t="s">
        <v>143</v>
      </c>
      <c r="B19" s="235"/>
      <c r="C19" s="236"/>
      <c r="D19" s="236"/>
      <c r="E19" s="135"/>
      <c r="F19" s="134">
        <v>0</v>
      </c>
      <c r="G19" s="134">
        <f>$F$17-G17</f>
        <v>0</v>
      </c>
      <c r="H19" s="134">
        <f t="shared" ref="H19:AH19" si="3">$F$17-H17</f>
        <v>0</v>
      </c>
      <c r="I19" s="134">
        <f t="shared" si="3"/>
        <v>0</v>
      </c>
      <c r="J19" s="134">
        <f t="shared" si="3"/>
        <v>0</v>
      </c>
      <c r="K19" s="134">
        <f t="shared" si="3"/>
        <v>0</v>
      </c>
      <c r="L19" s="134">
        <f t="shared" si="3"/>
        <v>3643.2448498536578</v>
      </c>
      <c r="M19" s="134">
        <f t="shared" si="3"/>
        <v>3643.2448498536578</v>
      </c>
      <c r="N19" s="134">
        <f t="shared" si="3"/>
        <v>3681.5512520997527</v>
      </c>
      <c r="O19" s="134">
        <f t="shared" si="3"/>
        <v>3681.5512520997527</v>
      </c>
      <c r="P19" s="134">
        <f t="shared" si="3"/>
        <v>4208.2596901200977</v>
      </c>
      <c r="Q19" s="134">
        <f t="shared" si="3"/>
        <v>6124.0430080812184</v>
      </c>
      <c r="R19" s="134">
        <f t="shared" si="3"/>
        <v>6124.0430080812184</v>
      </c>
      <c r="S19" s="134">
        <f t="shared" si="3"/>
        <v>6124.0430080812184</v>
      </c>
      <c r="T19" s="134">
        <f t="shared" si="3"/>
        <v>6124.0430080812184</v>
      </c>
      <c r="U19" s="134">
        <f t="shared" si="3"/>
        <v>6167.2366920879631</v>
      </c>
      <c r="V19" s="134">
        <f t="shared" si="3"/>
        <v>6167.2366920879631</v>
      </c>
      <c r="W19" s="134">
        <f t="shared" si="3"/>
        <v>6167.2366920879631</v>
      </c>
      <c r="X19" s="134">
        <f t="shared" si="3"/>
        <v>6167.2366920879631</v>
      </c>
      <c r="Y19" s="134">
        <f t="shared" si="3"/>
        <v>5934.1422139761853</v>
      </c>
      <c r="Z19" s="134">
        <f t="shared" si="3"/>
        <v>13086.91022209328</v>
      </c>
      <c r="AA19" s="134">
        <f t="shared" si="3"/>
        <v>13086.91022209328</v>
      </c>
      <c r="AB19" s="134">
        <f t="shared" si="3"/>
        <v>13086.91022209328</v>
      </c>
      <c r="AC19" s="134">
        <f t="shared" si="3"/>
        <v>13086.91022209328</v>
      </c>
      <c r="AD19" s="134">
        <f t="shared" si="3"/>
        <v>13086.91022209328</v>
      </c>
      <c r="AE19" s="134">
        <f t="shared" si="3"/>
        <v>13120.729062498172</v>
      </c>
      <c r="AF19" s="134">
        <f t="shared" si="3"/>
        <v>13120.729062498172</v>
      </c>
      <c r="AG19" s="134">
        <f t="shared" si="3"/>
        <v>13120.729062498172</v>
      </c>
      <c r="AH19" s="134">
        <f t="shared" si="3"/>
        <v>13120.729062498172</v>
      </c>
      <c r="AI19" s="134">
        <f>$F$17-AI17</f>
        <v>13120.729062498172</v>
      </c>
      <c r="AJ19" s="303"/>
    </row>
    <row r="20" spans="1:37" x14ac:dyDescent="0.4">
      <c r="A20" s="136" t="s">
        <v>205</v>
      </c>
      <c r="B20" s="143">
        <f>SUMPRODUCT(B6:B16,C6:C16)/C17</f>
        <v>18.47313883089797</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303"/>
    </row>
    <row r="21" spans="1:37" hidden="1" x14ac:dyDescent="0.4">
      <c r="A21" s="213"/>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row>
    <row r="22" spans="1:37" s="147" customFormat="1" ht="21.75" hidden="1" customHeight="1" x14ac:dyDescent="0.4">
      <c r="A22" s="441" t="s">
        <v>2</v>
      </c>
      <c r="B22" s="441" t="s">
        <v>0</v>
      </c>
      <c r="C22" s="441" t="s">
        <v>38</v>
      </c>
      <c r="D22" s="448" t="s">
        <v>88</v>
      </c>
      <c r="E22" s="289" t="s">
        <v>142</v>
      </c>
      <c r="F22" s="290"/>
      <c r="G22" s="290"/>
      <c r="H22" s="290"/>
      <c r="I22" s="290"/>
      <c r="J22" s="290"/>
      <c r="K22" s="290"/>
      <c r="L22" s="290"/>
      <c r="M22" s="290"/>
      <c r="N22" s="290"/>
      <c r="O22" s="290"/>
      <c r="P22" s="290"/>
      <c r="Q22" s="290"/>
      <c r="R22" s="290"/>
      <c r="S22" s="291"/>
    </row>
    <row r="23" spans="1:37" s="147" customFormat="1" ht="21.75" hidden="1" customHeight="1" x14ac:dyDescent="0.4">
      <c r="A23" s="442"/>
      <c r="B23" s="442"/>
      <c r="C23" s="442"/>
      <c r="D23" s="446"/>
      <c r="E23" s="282">
        <v>2033</v>
      </c>
      <c r="F23" s="282">
        <v>2034</v>
      </c>
      <c r="G23" s="282">
        <v>2035</v>
      </c>
      <c r="H23" s="282">
        <v>2036</v>
      </c>
      <c r="I23" s="282">
        <v>2037</v>
      </c>
      <c r="J23" s="282">
        <v>2038</v>
      </c>
      <c r="K23" s="282">
        <v>2039</v>
      </c>
      <c r="L23" s="282">
        <v>2040</v>
      </c>
      <c r="M23" s="282">
        <v>2041</v>
      </c>
      <c r="N23" s="282">
        <v>2042</v>
      </c>
      <c r="O23" s="282">
        <v>2043</v>
      </c>
      <c r="P23" s="282">
        <v>2044</v>
      </c>
      <c r="Q23" s="282">
        <v>2045</v>
      </c>
      <c r="R23" s="282">
        <v>2046</v>
      </c>
      <c r="S23" s="282">
        <v>2047</v>
      </c>
    </row>
    <row r="24" spans="1:37" hidden="1" x14ac:dyDescent="0.4">
      <c r="A24" s="4" t="str">
        <f>A6</f>
        <v>Advanced Thermostat</v>
      </c>
      <c r="B24" s="10">
        <f t="shared" ref="B24:D24" si="4">B6</f>
        <v>11</v>
      </c>
      <c r="C24" s="5">
        <f t="shared" si="4"/>
        <v>1915.7833362399854</v>
      </c>
      <c r="D24" s="305" t="str">
        <f t="shared" si="4"/>
        <v>N/A</v>
      </c>
      <c r="E24" s="36">
        <f>T6</f>
        <v>0</v>
      </c>
      <c r="F24" s="36">
        <f t="shared" ref="F24:S37" si="5">U6</f>
        <v>0</v>
      </c>
      <c r="G24" s="36">
        <f t="shared" si="5"/>
        <v>0</v>
      </c>
      <c r="H24" s="36">
        <f t="shared" si="5"/>
        <v>0</v>
      </c>
      <c r="I24" s="36">
        <f t="shared" si="5"/>
        <v>0</v>
      </c>
      <c r="J24" s="36">
        <f t="shared" si="5"/>
        <v>0</v>
      </c>
      <c r="K24" s="36">
        <f t="shared" si="5"/>
        <v>0</v>
      </c>
      <c r="L24" s="36">
        <f t="shared" si="5"/>
        <v>0</v>
      </c>
      <c r="M24" s="36">
        <f t="shared" si="5"/>
        <v>0</v>
      </c>
      <c r="N24" s="36">
        <f t="shared" si="5"/>
        <v>0</v>
      </c>
      <c r="O24" s="36">
        <f t="shared" si="5"/>
        <v>0</v>
      </c>
      <c r="P24" s="36">
        <f t="shared" si="5"/>
        <v>0</v>
      </c>
      <c r="Q24" s="36">
        <f t="shared" si="5"/>
        <v>0</v>
      </c>
      <c r="R24" s="36">
        <f t="shared" si="5"/>
        <v>0</v>
      </c>
      <c r="S24" s="36">
        <f t="shared" si="5"/>
        <v>0</v>
      </c>
      <c r="T24" s="147"/>
      <c r="U24" s="147"/>
      <c r="V24" s="147"/>
      <c r="W24" s="147"/>
      <c r="X24" s="147"/>
      <c r="Y24" s="147"/>
      <c r="Z24" s="147"/>
      <c r="AA24" s="147"/>
      <c r="AB24" s="147"/>
      <c r="AC24" s="147"/>
      <c r="AD24" s="147"/>
      <c r="AE24" s="147"/>
      <c r="AF24" s="147"/>
      <c r="AG24" s="147"/>
      <c r="AH24" s="147"/>
      <c r="AI24" s="147"/>
      <c r="AJ24" s="147"/>
      <c r="AK24" s="147"/>
    </row>
    <row r="25" spans="1:37" hidden="1" x14ac:dyDescent="0.4">
      <c r="A25" s="4" t="str">
        <f t="shared" ref="A25:D25" si="6">A7</f>
        <v>Air Sealing</v>
      </c>
      <c r="B25" s="10">
        <f t="shared" si="6"/>
        <v>20</v>
      </c>
      <c r="C25" s="5">
        <f t="shared" si="6"/>
        <v>2299.170168729504</v>
      </c>
      <c r="D25" s="64">
        <f t="shared" si="6"/>
        <v>1</v>
      </c>
      <c r="E25" s="36">
        <f t="shared" ref="E25:E37" si="7">T7</f>
        <v>2172.9584174663469</v>
      </c>
      <c r="F25" s="36">
        <f t="shared" si="5"/>
        <v>2172.9584174663469</v>
      </c>
      <c r="G25" s="36">
        <f t="shared" si="5"/>
        <v>2172.9584174663469</v>
      </c>
      <c r="H25" s="36">
        <f t="shared" si="5"/>
        <v>2172.9584174663469</v>
      </c>
      <c r="I25" s="36">
        <f t="shared" si="5"/>
        <v>2172.9584174663469</v>
      </c>
      <c r="J25" s="36">
        <f t="shared" si="5"/>
        <v>2299.1701682335347</v>
      </c>
      <c r="K25" s="36">
        <f t="shared" si="5"/>
        <v>0</v>
      </c>
      <c r="L25" s="36">
        <f t="shared" si="5"/>
        <v>0</v>
      </c>
      <c r="M25" s="36">
        <f t="shared" si="5"/>
        <v>0</v>
      </c>
      <c r="N25" s="36">
        <f t="shared" si="5"/>
        <v>0</v>
      </c>
      <c r="O25" s="36">
        <f t="shared" si="5"/>
        <v>0</v>
      </c>
      <c r="P25" s="36">
        <f t="shared" si="5"/>
        <v>0</v>
      </c>
      <c r="Q25" s="36">
        <f t="shared" si="5"/>
        <v>0</v>
      </c>
      <c r="R25" s="36">
        <f t="shared" si="5"/>
        <v>0</v>
      </c>
      <c r="S25" s="36">
        <f t="shared" si="5"/>
        <v>0</v>
      </c>
      <c r="T25" s="147"/>
      <c r="U25" s="147"/>
      <c r="V25" s="147"/>
      <c r="W25" s="147"/>
      <c r="X25" s="147"/>
      <c r="Y25" s="147"/>
      <c r="Z25" s="147"/>
      <c r="AA25" s="147"/>
      <c r="AB25" s="147"/>
      <c r="AC25" s="147"/>
      <c r="AD25" s="147"/>
      <c r="AE25" s="147"/>
      <c r="AF25" s="147"/>
      <c r="AG25" s="147"/>
      <c r="AH25" s="147"/>
      <c r="AI25" s="147"/>
      <c r="AJ25" s="147"/>
      <c r="AK25" s="147"/>
    </row>
    <row r="26" spans="1:37" hidden="1" x14ac:dyDescent="0.4">
      <c r="A26" s="4" t="str">
        <f t="shared" ref="A26:D26" si="8">A8</f>
        <v>Boiler</v>
      </c>
      <c r="B26" s="10">
        <f t="shared" si="8"/>
        <v>25</v>
      </c>
      <c r="C26" s="5">
        <f t="shared" si="8"/>
        <v>4.8199479048780507</v>
      </c>
      <c r="D26" s="64">
        <f t="shared" si="8"/>
        <v>1</v>
      </c>
      <c r="E26" s="36">
        <f t="shared" si="7"/>
        <v>4.8199480228424072</v>
      </c>
      <c r="F26" s="36">
        <f t="shared" si="5"/>
        <v>4.8199480228424072</v>
      </c>
      <c r="G26" s="36">
        <f t="shared" si="5"/>
        <v>4.8199480228424072</v>
      </c>
      <c r="H26" s="36">
        <f t="shared" si="5"/>
        <v>4.8199480228424072</v>
      </c>
      <c r="I26" s="36">
        <f t="shared" si="5"/>
        <v>4.8199480228424072</v>
      </c>
      <c r="J26" s="36">
        <f t="shared" si="5"/>
        <v>4.8199480228424072</v>
      </c>
      <c r="K26" s="36">
        <f t="shared" si="5"/>
        <v>4.8199480228424072</v>
      </c>
      <c r="L26" s="36">
        <f t="shared" si="5"/>
        <v>4.8199480228424072</v>
      </c>
      <c r="M26" s="36">
        <f t="shared" si="5"/>
        <v>4.8199480228424072</v>
      </c>
      <c r="N26" s="36">
        <f t="shared" si="5"/>
        <v>4.8199480228424072</v>
      </c>
      <c r="O26" s="36">
        <f t="shared" si="5"/>
        <v>4.8199480228424072</v>
      </c>
      <c r="P26" s="36">
        <f t="shared" si="5"/>
        <v>0</v>
      </c>
      <c r="Q26" s="36">
        <f t="shared" si="5"/>
        <v>0</v>
      </c>
      <c r="R26" s="36">
        <f t="shared" si="5"/>
        <v>0</v>
      </c>
      <c r="S26" s="36">
        <f t="shared" si="5"/>
        <v>0</v>
      </c>
      <c r="T26" s="147"/>
      <c r="U26" s="147"/>
      <c r="V26" s="147"/>
      <c r="W26" s="147"/>
      <c r="X26" s="147"/>
      <c r="Y26" s="147"/>
      <c r="Z26" s="147"/>
      <c r="AA26" s="147"/>
      <c r="AB26" s="147"/>
      <c r="AC26" s="147"/>
      <c r="AD26" s="147"/>
      <c r="AE26" s="147"/>
      <c r="AF26" s="147"/>
      <c r="AG26" s="147"/>
      <c r="AH26" s="147"/>
      <c r="AI26" s="147"/>
      <c r="AJ26" s="147"/>
      <c r="AK26" s="147"/>
    </row>
    <row r="27" spans="1:37" hidden="1" x14ac:dyDescent="0.4">
      <c r="A27" s="4" t="str">
        <f t="shared" ref="A27:D27" si="9">A9</f>
        <v>Boiler ER</v>
      </c>
      <c r="B27" s="10">
        <f t="shared" si="9"/>
        <v>25</v>
      </c>
      <c r="C27" s="5">
        <f t="shared" si="9"/>
        <v>67.305295641600878</v>
      </c>
      <c r="D27" s="64">
        <f t="shared" si="9"/>
        <v>1</v>
      </c>
      <c r="E27" s="36">
        <f t="shared" si="7"/>
        <v>28.998892382049561</v>
      </c>
      <c r="F27" s="36">
        <f t="shared" si="5"/>
        <v>28.998892382049561</v>
      </c>
      <c r="G27" s="36">
        <f t="shared" si="5"/>
        <v>28.998892382049561</v>
      </c>
      <c r="H27" s="36">
        <f t="shared" si="5"/>
        <v>28.998892382049561</v>
      </c>
      <c r="I27" s="36">
        <f t="shared" si="5"/>
        <v>28.998892382049561</v>
      </c>
      <c r="J27" s="36">
        <f t="shared" si="5"/>
        <v>28.998892382049561</v>
      </c>
      <c r="K27" s="36">
        <f t="shared" si="5"/>
        <v>28.998892382049561</v>
      </c>
      <c r="L27" s="36">
        <f t="shared" si="5"/>
        <v>28.998892382049561</v>
      </c>
      <c r="M27" s="36">
        <f t="shared" si="5"/>
        <v>28.998892382049561</v>
      </c>
      <c r="N27" s="36">
        <f t="shared" si="5"/>
        <v>28.998892382049561</v>
      </c>
      <c r="O27" s="36">
        <f t="shared" si="5"/>
        <v>28.998892382049561</v>
      </c>
      <c r="P27" s="36">
        <f t="shared" si="5"/>
        <v>0</v>
      </c>
      <c r="Q27" s="36">
        <f t="shared" si="5"/>
        <v>0</v>
      </c>
      <c r="R27" s="36">
        <f t="shared" si="5"/>
        <v>0</v>
      </c>
      <c r="S27" s="36">
        <f t="shared" si="5"/>
        <v>0</v>
      </c>
    </row>
    <row r="28" spans="1:37" hidden="1" x14ac:dyDescent="0.4">
      <c r="A28" s="4" t="str">
        <f t="shared" ref="A28:D28" si="10">A10</f>
        <v>Duct Sealing</v>
      </c>
      <c r="B28" s="10">
        <f t="shared" si="10"/>
        <v>20</v>
      </c>
      <c r="C28" s="5">
        <f t="shared" si="10"/>
        <v>272.92815853571136</v>
      </c>
      <c r="D28" s="64">
        <f t="shared" si="10"/>
        <v>1</v>
      </c>
      <c r="E28" s="38">
        <f t="shared" si="7"/>
        <v>272.92815942306521</v>
      </c>
      <c r="F28" s="38">
        <f t="shared" si="5"/>
        <v>272.92815942306521</v>
      </c>
      <c r="G28" s="36">
        <f t="shared" si="5"/>
        <v>272.92815942306521</v>
      </c>
      <c r="H28" s="36">
        <f t="shared" si="5"/>
        <v>272.92815942306521</v>
      </c>
      <c r="I28" s="36">
        <f t="shared" si="5"/>
        <v>272.92815942306521</v>
      </c>
      <c r="J28" s="36">
        <f t="shared" si="5"/>
        <v>272.92815942306521</v>
      </c>
      <c r="K28" s="36">
        <f t="shared" si="5"/>
        <v>0</v>
      </c>
      <c r="L28" s="36">
        <f t="shared" si="5"/>
        <v>0</v>
      </c>
      <c r="M28" s="36">
        <f t="shared" si="5"/>
        <v>0</v>
      </c>
      <c r="N28" s="36">
        <f t="shared" si="5"/>
        <v>0</v>
      </c>
      <c r="O28" s="36">
        <f t="shared" si="5"/>
        <v>0</v>
      </c>
      <c r="P28" s="36">
        <f t="shared" si="5"/>
        <v>0</v>
      </c>
      <c r="Q28" s="36">
        <f t="shared" si="5"/>
        <v>0</v>
      </c>
      <c r="R28" s="36">
        <f t="shared" si="5"/>
        <v>0</v>
      </c>
      <c r="S28" s="36">
        <f t="shared" si="5"/>
        <v>0</v>
      </c>
    </row>
    <row r="29" spans="1:37" hidden="1" x14ac:dyDescent="0.4">
      <c r="A29" s="4" t="str">
        <f t="shared" ref="A29:D29" si="11">A11</f>
        <v>Faucet Aerator</v>
      </c>
      <c r="B29" s="10">
        <f t="shared" si="11"/>
        <v>10</v>
      </c>
      <c r="C29" s="5">
        <f t="shared" si="11"/>
        <v>147.54317395448501</v>
      </c>
      <c r="D29" s="64">
        <f t="shared" si="11"/>
        <v>1</v>
      </c>
      <c r="E29" s="38">
        <f t="shared" si="7"/>
        <v>0</v>
      </c>
      <c r="F29" s="38">
        <f t="shared" si="5"/>
        <v>0</v>
      </c>
      <c r="G29" s="36">
        <f t="shared" si="5"/>
        <v>0</v>
      </c>
      <c r="H29" s="36">
        <f t="shared" si="5"/>
        <v>0</v>
      </c>
      <c r="I29" s="36">
        <f t="shared" si="5"/>
        <v>0</v>
      </c>
      <c r="J29" s="36">
        <f t="shared" si="5"/>
        <v>0</v>
      </c>
      <c r="K29" s="36">
        <f t="shared" si="5"/>
        <v>0</v>
      </c>
      <c r="L29" s="36">
        <f t="shared" si="5"/>
        <v>0</v>
      </c>
      <c r="M29" s="36">
        <f t="shared" si="5"/>
        <v>0</v>
      </c>
      <c r="N29" s="36">
        <f t="shared" si="5"/>
        <v>0</v>
      </c>
      <c r="O29" s="36">
        <f t="shared" si="5"/>
        <v>0</v>
      </c>
      <c r="P29" s="36">
        <f t="shared" si="5"/>
        <v>0</v>
      </c>
      <c r="Q29" s="36">
        <f t="shared" si="5"/>
        <v>0</v>
      </c>
      <c r="R29" s="36">
        <f t="shared" si="5"/>
        <v>0</v>
      </c>
      <c r="S29" s="36">
        <f t="shared" si="5"/>
        <v>0</v>
      </c>
    </row>
    <row r="30" spans="1:37" hidden="1" x14ac:dyDescent="0.4">
      <c r="A30" s="4" t="str">
        <f t="shared" ref="A30:D30" si="12">A12</f>
        <v>Furnace</v>
      </c>
      <c r="B30" s="10">
        <f t="shared" si="12"/>
        <v>20</v>
      </c>
      <c r="C30" s="5">
        <f t="shared" si="12"/>
        <v>130.6218807959402</v>
      </c>
      <c r="D30" s="64">
        <f t="shared" si="12"/>
        <v>1</v>
      </c>
      <c r="E30" s="38">
        <f t="shared" si="7"/>
        <v>130.62188119621277</v>
      </c>
      <c r="F30" s="38">
        <f t="shared" si="5"/>
        <v>130.62188119621277</v>
      </c>
      <c r="G30" s="36">
        <f t="shared" si="5"/>
        <v>130.62188119621277</v>
      </c>
      <c r="H30" s="36">
        <f t="shared" si="5"/>
        <v>130.62188119621277</v>
      </c>
      <c r="I30" s="36">
        <f t="shared" si="5"/>
        <v>130.62188119621277</v>
      </c>
      <c r="J30" s="36">
        <f t="shared" si="5"/>
        <v>130.62188119621277</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row>
    <row r="31" spans="1:37" hidden="1" x14ac:dyDescent="0.4">
      <c r="A31" s="4" t="str">
        <f t="shared" ref="A31:D31" si="13">A13</f>
        <v>Furnace ER</v>
      </c>
      <c r="B31" s="10">
        <f t="shared" si="13"/>
        <v>20</v>
      </c>
      <c r="C31" s="5">
        <f t="shared" si="13"/>
        <v>4240.1674022636098</v>
      </c>
      <c r="D31" s="64">
        <f t="shared" si="13"/>
        <v>1</v>
      </c>
      <c r="E31" s="38">
        <f t="shared" si="7"/>
        <v>596.92255297904012</v>
      </c>
      <c r="F31" s="38">
        <f t="shared" si="5"/>
        <v>596.92255297904012</v>
      </c>
      <c r="G31" s="36">
        <f t="shared" si="5"/>
        <v>596.92255297904012</v>
      </c>
      <c r="H31" s="36">
        <f t="shared" si="5"/>
        <v>596.92255297904012</v>
      </c>
      <c r="I31" s="36">
        <f t="shared" si="5"/>
        <v>596.92255297904012</v>
      </c>
      <c r="J31" s="36">
        <f t="shared" si="5"/>
        <v>596.92255297904012</v>
      </c>
      <c r="K31" s="36">
        <f t="shared" si="5"/>
        <v>0</v>
      </c>
      <c r="L31" s="36">
        <f t="shared" si="5"/>
        <v>0</v>
      </c>
      <c r="M31" s="36">
        <f t="shared" si="5"/>
        <v>0</v>
      </c>
      <c r="N31" s="36">
        <f t="shared" si="5"/>
        <v>0</v>
      </c>
      <c r="O31" s="36">
        <f t="shared" si="5"/>
        <v>0</v>
      </c>
      <c r="P31" s="36">
        <f t="shared" si="5"/>
        <v>0</v>
      </c>
      <c r="Q31" s="36">
        <f t="shared" si="5"/>
        <v>0</v>
      </c>
      <c r="R31" s="36">
        <f t="shared" si="5"/>
        <v>0</v>
      </c>
      <c r="S31" s="36">
        <f t="shared" si="5"/>
        <v>0</v>
      </c>
    </row>
    <row r="32" spans="1:37" hidden="1" x14ac:dyDescent="0.4">
      <c r="A32" s="4" t="str">
        <f t="shared" ref="A32:D32" si="14">A14</f>
        <v>Insulation</v>
      </c>
      <c r="B32" s="10">
        <f t="shared" si="14"/>
        <v>20</v>
      </c>
      <c r="C32" s="5">
        <f t="shared" si="14"/>
        <v>3853.1252529709955</v>
      </c>
      <c r="D32" s="64">
        <f t="shared" si="14"/>
        <v>1</v>
      </c>
      <c r="E32" s="38">
        <f t="shared" si="7"/>
        <v>3746.2425189406526</v>
      </c>
      <c r="F32" s="38">
        <f t="shared" si="5"/>
        <v>3746.2425189406526</v>
      </c>
      <c r="G32" s="36">
        <f t="shared" si="5"/>
        <v>3746.2425189406526</v>
      </c>
      <c r="H32" s="36">
        <f t="shared" si="5"/>
        <v>3746.2425189406526</v>
      </c>
      <c r="I32" s="36">
        <f t="shared" si="5"/>
        <v>3746.2425189406526</v>
      </c>
      <c r="J32" s="36">
        <f t="shared" si="5"/>
        <v>3853.1252462852431</v>
      </c>
      <c r="K32" s="36">
        <f t="shared" si="5"/>
        <v>0</v>
      </c>
      <c r="L32" s="36">
        <f t="shared" si="5"/>
        <v>0</v>
      </c>
      <c r="M32" s="36">
        <f t="shared" si="5"/>
        <v>0</v>
      </c>
      <c r="N32" s="36">
        <f t="shared" si="5"/>
        <v>0</v>
      </c>
      <c r="O32" s="36">
        <f t="shared" si="5"/>
        <v>0</v>
      </c>
      <c r="P32" s="36">
        <f t="shared" si="5"/>
        <v>0</v>
      </c>
      <c r="Q32" s="36">
        <f t="shared" si="5"/>
        <v>0</v>
      </c>
      <c r="R32" s="36">
        <f t="shared" si="5"/>
        <v>0</v>
      </c>
      <c r="S32" s="36">
        <f t="shared" si="5"/>
        <v>0</v>
      </c>
    </row>
    <row r="33" spans="1:36" hidden="1" x14ac:dyDescent="0.4">
      <c r="A33" s="4" t="str">
        <f t="shared" ref="A33:D33" si="15">A15</f>
        <v>Pipe Insulation</v>
      </c>
      <c r="B33" s="10">
        <f t="shared" si="15"/>
        <v>15</v>
      </c>
      <c r="C33" s="5">
        <f t="shared" si="15"/>
        <v>43.193683819593588</v>
      </c>
      <c r="D33" s="64">
        <f t="shared" si="15"/>
        <v>1</v>
      </c>
      <c r="E33" s="38">
        <f t="shared" si="7"/>
        <v>43.193684006744625</v>
      </c>
      <c r="F33" s="38">
        <f t="shared" si="5"/>
        <v>0</v>
      </c>
      <c r="G33" s="36">
        <f t="shared" si="5"/>
        <v>0</v>
      </c>
      <c r="H33" s="36">
        <f t="shared" si="5"/>
        <v>0</v>
      </c>
      <c r="I33" s="36">
        <f t="shared" si="5"/>
        <v>0</v>
      </c>
      <c r="J33" s="36">
        <f t="shared" si="5"/>
        <v>0</v>
      </c>
      <c r="K33" s="36">
        <f t="shared" si="5"/>
        <v>0</v>
      </c>
      <c r="L33" s="36">
        <f t="shared" si="5"/>
        <v>0</v>
      </c>
      <c r="M33" s="36">
        <f t="shared" si="5"/>
        <v>0</v>
      </c>
      <c r="N33" s="36">
        <f t="shared" si="5"/>
        <v>0</v>
      </c>
      <c r="O33" s="36">
        <f t="shared" si="5"/>
        <v>0</v>
      </c>
      <c r="P33" s="36">
        <f t="shared" si="5"/>
        <v>0</v>
      </c>
      <c r="Q33" s="36">
        <f t="shared" si="5"/>
        <v>0</v>
      </c>
      <c r="R33" s="36">
        <f t="shared" si="5"/>
        <v>0</v>
      </c>
      <c r="S33" s="36">
        <f t="shared" si="5"/>
        <v>0</v>
      </c>
    </row>
    <row r="34" spans="1:36" hidden="1" x14ac:dyDescent="0.4">
      <c r="A34" s="4" t="str">
        <f t="shared" ref="A34:D34" si="16">A16</f>
        <v>Showerhead</v>
      </c>
      <c r="B34" s="10">
        <f t="shared" si="16"/>
        <v>10</v>
      </c>
      <c r="C34" s="5">
        <f t="shared" si="16"/>
        <v>146.07077726157277</v>
      </c>
      <c r="D34" s="64">
        <f t="shared" si="16"/>
        <v>1</v>
      </c>
      <c r="E34" s="38">
        <f t="shared" si="7"/>
        <v>0</v>
      </c>
      <c r="F34" s="38">
        <f t="shared" si="5"/>
        <v>0</v>
      </c>
      <c r="G34" s="36">
        <f t="shared" si="5"/>
        <v>0</v>
      </c>
      <c r="H34" s="36">
        <f t="shared" si="5"/>
        <v>0</v>
      </c>
      <c r="I34" s="36">
        <f t="shared" si="5"/>
        <v>0</v>
      </c>
      <c r="J34" s="36">
        <f t="shared" si="5"/>
        <v>0</v>
      </c>
      <c r="K34" s="36">
        <f t="shared" si="5"/>
        <v>0</v>
      </c>
      <c r="L34" s="36">
        <f t="shared" si="5"/>
        <v>0</v>
      </c>
      <c r="M34" s="36">
        <f t="shared" si="5"/>
        <v>0</v>
      </c>
      <c r="N34" s="36">
        <f t="shared" si="5"/>
        <v>0</v>
      </c>
      <c r="O34" s="36">
        <f t="shared" si="5"/>
        <v>0</v>
      </c>
      <c r="P34" s="36">
        <f t="shared" si="5"/>
        <v>0</v>
      </c>
      <c r="Q34" s="36">
        <f t="shared" si="5"/>
        <v>0</v>
      </c>
      <c r="R34" s="36">
        <f t="shared" si="5"/>
        <v>0</v>
      </c>
      <c r="S34" s="36">
        <f t="shared" si="5"/>
        <v>0</v>
      </c>
    </row>
    <row r="35" spans="1:36" hidden="1" x14ac:dyDescent="0.4">
      <c r="A35" s="233" t="str">
        <f t="shared" ref="A35:D35" si="17">A17</f>
        <v>Total</v>
      </c>
      <c r="B35" s="234"/>
      <c r="C35" s="137">
        <f t="shared" si="17"/>
        <v>13120.72907811788</v>
      </c>
      <c r="D35" s="301">
        <f t="shared" si="17"/>
        <v>0.99999999880953971</v>
      </c>
      <c r="E35" s="134">
        <f t="shared" si="7"/>
        <v>6996.686054416954</v>
      </c>
      <c r="F35" s="134">
        <f t="shared" si="5"/>
        <v>6953.4923704102093</v>
      </c>
      <c r="G35" s="134">
        <f t="shared" si="5"/>
        <v>6953.4923704102093</v>
      </c>
      <c r="H35" s="134">
        <f t="shared" si="5"/>
        <v>6953.4923704102093</v>
      </c>
      <c r="I35" s="134">
        <f t="shared" si="5"/>
        <v>6953.4923704102093</v>
      </c>
      <c r="J35" s="134">
        <f t="shared" si="5"/>
        <v>7186.5868485219871</v>
      </c>
      <c r="K35" s="134">
        <f t="shared" si="5"/>
        <v>33.818840404891972</v>
      </c>
      <c r="L35" s="134">
        <f t="shared" si="5"/>
        <v>33.818840404891972</v>
      </c>
      <c r="M35" s="134">
        <f t="shared" si="5"/>
        <v>33.818840404891972</v>
      </c>
      <c r="N35" s="134">
        <f t="shared" si="5"/>
        <v>33.818840404891972</v>
      </c>
      <c r="O35" s="134">
        <f t="shared" si="5"/>
        <v>33.818840404891972</v>
      </c>
      <c r="P35" s="134">
        <f t="shared" si="5"/>
        <v>0</v>
      </c>
      <c r="Q35" s="134">
        <f t="shared" si="5"/>
        <v>0</v>
      </c>
      <c r="R35" s="134">
        <f t="shared" si="5"/>
        <v>0</v>
      </c>
      <c r="S35" s="134">
        <f t="shared" si="5"/>
        <v>0</v>
      </c>
    </row>
    <row r="36" spans="1:36" hidden="1" x14ac:dyDescent="0.4">
      <c r="A36" s="233" t="str">
        <f t="shared" ref="A36" si="18">A18</f>
        <v>Expiring 2019 CPAS</v>
      </c>
      <c r="B36" s="235"/>
      <c r="C36" s="236"/>
      <c r="D36" s="236"/>
      <c r="E36" s="134">
        <f t="shared" si="7"/>
        <v>0</v>
      </c>
      <c r="F36" s="134">
        <f t="shared" si="5"/>
        <v>43.193684006744661</v>
      </c>
      <c r="G36" s="134">
        <f t="shared" si="5"/>
        <v>0</v>
      </c>
      <c r="H36" s="134">
        <f t="shared" si="5"/>
        <v>0</v>
      </c>
      <c r="I36" s="134">
        <f t="shared" si="5"/>
        <v>0</v>
      </c>
      <c r="J36" s="134">
        <f t="shared" si="5"/>
        <v>-233.09447811177779</v>
      </c>
      <c r="K36" s="134">
        <f t="shared" si="5"/>
        <v>7152.7680081170947</v>
      </c>
      <c r="L36" s="134">
        <f t="shared" si="5"/>
        <v>0</v>
      </c>
      <c r="M36" s="134">
        <f t="shared" si="5"/>
        <v>0</v>
      </c>
      <c r="N36" s="134">
        <f t="shared" si="5"/>
        <v>0</v>
      </c>
      <c r="O36" s="134">
        <f t="shared" si="5"/>
        <v>0</v>
      </c>
      <c r="P36" s="134">
        <f t="shared" si="5"/>
        <v>33.818840404891972</v>
      </c>
      <c r="Q36" s="134">
        <f t="shared" si="5"/>
        <v>0</v>
      </c>
      <c r="R36" s="134">
        <f t="shared" si="5"/>
        <v>0</v>
      </c>
      <c r="S36" s="134">
        <f t="shared" si="5"/>
        <v>0</v>
      </c>
    </row>
    <row r="37" spans="1:36" hidden="1" x14ac:dyDescent="0.4">
      <c r="A37" s="233" t="str">
        <f t="shared" ref="A37" si="19">A19</f>
        <v>Expired 2019 CPAS</v>
      </c>
      <c r="B37" s="235"/>
      <c r="C37" s="236"/>
      <c r="D37" s="236"/>
      <c r="E37" s="134">
        <f t="shared" si="7"/>
        <v>6124.0430080812184</v>
      </c>
      <c r="F37" s="134">
        <f t="shared" si="5"/>
        <v>6167.2366920879631</v>
      </c>
      <c r="G37" s="134">
        <f t="shared" si="5"/>
        <v>6167.2366920879631</v>
      </c>
      <c r="H37" s="134">
        <f t="shared" si="5"/>
        <v>6167.2366920879631</v>
      </c>
      <c r="I37" s="134">
        <f t="shared" si="5"/>
        <v>6167.2366920879631</v>
      </c>
      <c r="J37" s="134">
        <f t="shared" si="5"/>
        <v>5934.1422139761853</v>
      </c>
      <c r="K37" s="134">
        <f t="shared" si="5"/>
        <v>13086.91022209328</v>
      </c>
      <c r="L37" s="134">
        <f t="shared" si="5"/>
        <v>13086.91022209328</v>
      </c>
      <c r="M37" s="134">
        <f t="shared" si="5"/>
        <v>13086.91022209328</v>
      </c>
      <c r="N37" s="134">
        <f t="shared" si="5"/>
        <v>13086.91022209328</v>
      </c>
      <c r="O37" s="134">
        <f t="shared" si="5"/>
        <v>13086.91022209328</v>
      </c>
      <c r="P37" s="134">
        <f t="shared" si="5"/>
        <v>13120.729062498172</v>
      </c>
      <c r="Q37" s="134">
        <f t="shared" si="5"/>
        <v>13120.729062498172</v>
      </c>
      <c r="R37" s="134">
        <f t="shared" si="5"/>
        <v>13120.729062498172</v>
      </c>
      <c r="S37" s="134">
        <f t="shared" si="5"/>
        <v>13120.729062498172</v>
      </c>
    </row>
    <row r="38" spans="1:36" hidden="1" x14ac:dyDescent="0.4">
      <c r="A38" s="136" t="str">
        <f t="shared" ref="A38:B38" si="20">A20</f>
        <v>WAML</v>
      </c>
      <c r="B38" s="143">
        <f t="shared" si="20"/>
        <v>18.47313883089797</v>
      </c>
      <c r="C38" s="213"/>
      <c r="D38" s="213"/>
      <c r="E38" s="213"/>
      <c r="F38" s="213"/>
      <c r="G38" s="213"/>
      <c r="H38" s="213"/>
      <c r="I38" s="213"/>
      <c r="J38" s="213"/>
      <c r="K38" s="213"/>
      <c r="L38" s="213"/>
      <c r="M38" s="213"/>
      <c r="N38" s="213"/>
      <c r="O38" s="213"/>
      <c r="P38" s="213"/>
      <c r="Q38" s="213"/>
      <c r="R38" s="213"/>
      <c r="S38" s="213"/>
    </row>
    <row r="39" spans="1:36" x14ac:dyDescent="0.4">
      <c r="A39" s="213"/>
      <c r="B39" s="213"/>
      <c r="C39" s="213"/>
      <c r="D39" s="213"/>
      <c r="E39" s="213"/>
      <c r="F39" s="213"/>
      <c r="G39" s="213"/>
      <c r="H39" s="213"/>
      <c r="I39" s="213"/>
      <c r="J39" s="213"/>
      <c r="K39" s="213"/>
      <c r="L39" s="213"/>
      <c r="M39" s="213"/>
      <c r="N39" s="213"/>
      <c r="O39" s="213"/>
      <c r="P39" s="213"/>
      <c r="Q39" s="213"/>
      <c r="R39" s="213"/>
      <c r="S39" s="213"/>
    </row>
    <row r="40" spans="1:36" x14ac:dyDescent="0.4">
      <c r="A40" s="454" t="s">
        <v>3</v>
      </c>
      <c r="B40" s="455"/>
      <c r="C40" s="455"/>
      <c r="D40" s="455"/>
      <c r="E40" s="455"/>
      <c r="F40" s="455"/>
      <c r="G40" s="455"/>
      <c r="H40" s="455"/>
      <c r="I40" s="455"/>
      <c r="J40" s="456"/>
    </row>
    <row r="41" spans="1:36" ht="33.75" customHeight="1" x14ac:dyDescent="0.4">
      <c r="A41" s="453" t="s">
        <v>374</v>
      </c>
      <c r="B41" s="453"/>
      <c r="C41" s="453"/>
      <c r="D41" s="453"/>
      <c r="E41" s="453"/>
      <c r="F41" s="453"/>
      <c r="G41" s="453"/>
      <c r="H41" s="453"/>
      <c r="I41" s="453"/>
      <c r="J41" s="453"/>
    </row>
    <row r="43" spans="1:36" x14ac:dyDescent="0.4">
      <c r="A43" s="313" t="s">
        <v>293</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row>
    <row r="44" spans="1:36" s="147" customFormat="1" ht="21.75" customHeight="1" x14ac:dyDescent="0.4">
      <c r="A44" s="439" t="s">
        <v>285</v>
      </c>
      <c r="B44" s="441" t="s">
        <v>0</v>
      </c>
      <c r="C44" s="441" t="s">
        <v>294</v>
      </c>
      <c r="D44" s="441" t="s">
        <v>88</v>
      </c>
      <c r="E44" s="43" t="s">
        <v>240</v>
      </c>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451" t="s">
        <v>1</v>
      </c>
    </row>
    <row r="45" spans="1:36" s="147" customFormat="1" ht="21.75" customHeight="1" x14ac:dyDescent="0.4">
      <c r="A45" s="440"/>
      <c r="B45" s="442"/>
      <c r="C45" s="442"/>
      <c r="D45" s="446"/>
      <c r="E45" s="306">
        <v>2018</v>
      </c>
      <c r="F45" s="306">
        <v>2019</v>
      </c>
      <c r="G45" s="306">
        <v>2020</v>
      </c>
      <c r="H45" s="306">
        <v>2021</v>
      </c>
      <c r="I45" s="306">
        <v>2022</v>
      </c>
      <c r="J45" s="306">
        <v>2023</v>
      </c>
      <c r="K45" s="306">
        <v>2024</v>
      </c>
      <c r="L45" s="306">
        <v>2025</v>
      </c>
      <c r="M45" s="306">
        <v>2026</v>
      </c>
      <c r="N45" s="306">
        <v>2027</v>
      </c>
      <c r="O45" s="306">
        <v>2028</v>
      </c>
      <c r="P45" s="306">
        <v>2029</v>
      </c>
      <c r="Q45" s="306">
        <v>2030</v>
      </c>
      <c r="R45" s="306">
        <v>2031</v>
      </c>
      <c r="S45" s="306">
        <v>2032</v>
      </c>
      <c r="T45" s="306">
        <v>2033</v>
      </c>
      <c r="U45" s="306">
        <v>2034</v>
      </c>
      <c r="V45" s="306">
        <v>2035</v>
      </c>
      <c r="W45" s="306">
        <v>2036</v>
      </c>
      <c r="X45" s="306">
        <v>2037</v>
      </c>
      <c r="Y45" s="306">
        <v>2038</v>
      </c>
      <c r="Z45" s="306">
        <v>2039</v>
      </c>
      <c r="AA45" s="306">
        <v>2040</v>
      </c>
      <c r="AB45" s="306">
        <v>2041</v>
      </c>
      <c r="AC45" s="306">
        <v>2042</v>
      </c>
      <c r="AD45" s="306">
        <v>2043</v>
      </c>
      <c r="AE45" s="306">
        <v>2044</v>
      </c>
      <c r="AF45" s="306">
        <v>2045</v>
      </c>
      <c r="AG45" s="306">
        <v>2046</v>
      </c>
      <c r="AH45" s="306">
        <v>2047</v>
      </c>
      <c r="AI45" s="308">
        <v>2048</v>
      </c>
      <c r="AJ45" s="452"/>
    </row>
    <row r="46" spans="1:36" x14ac:dyDescent="0.4">
      <c r="A46" s="4" t="s">
        <v>36</v>
      </c>
      <c r="B46" s="10">
        <v>11</v>
      </c>
      <c r="C46" s="5">
        <v>65385.096799999505</v>
      </c>
      <c r="D46" s="305" t="s">
        <v>200</v>
      </c>
      <c r="E46" s="79"/>
      <c r="F46" s="36">
        <v>65385.096176147461</v>
      </c>
      <c r="G46" s="36">
        <v>65385.096176147461</v>
      </c>
      <c r="H46" s="36">
        <v>65385.096176147461</v>
      </c>
      <c r="I46" s="36">
        <v>65385.096176147461</v>
      </c>
      <c r="J46" s="36">
        <v>65385.096176147461</v>
      </c>
      <c r="K46" s="36">
        <v>65385.096176147461</v>
      </c>
      <c r="L46" s="36">
        <v>65385.096176147461</v>
      </c>
      <c r="M46" s="36">
        <v>65385.096176147461</v>
      </c>
      <c r="N46" s="36">
        <v>65385.096176147461</v>
      </c>
      <c r="O46" s="36">
        <v>65385.096176147461</v>
      </c>
      <c r="P46" s="36">
        <v>65385.096176147461</v>
      </c>
      <c r="Q46" s="36">
        <v>0</v>
      </c>
      <c r="R46" s="36">
        <v>0</v>
      </c>
      <c r="S46" s="36">
        <v>0</v>
      </c>
      <c r="T46" s="36">
        <v>0</v>
      </c>
      <c r="U46" s="36">
        <v>0</v>
      </c>
      <c r="V46" s="36">
        <v>0</v>
      </c>
      <c r="W46" s="36">
        <v>0</v>
      </c>
      <c r="X46" s="36">
        <v>0</v>
      </c>
      <c r="Y46" s="36">
        <v>0</v>
      </c>
      <c r="Z46" s="36">
        <v>0</v>
      </c>
      <c r="AA46" s="36">
        <v>0</v>
      </c>
      <c r="AB46" s="36">
        <v>0</v>
      </c>
      <c r="AC46" s="36">
        <v>0</v>
      </c>
      <c r="AD46" s="36">
        <v>0</v>
      </c>
      <c r="AE46" s="36">
        <v>0</v>
      </c>
      <c r="AF46" s="36">
        <v>0</v>
      </c>
      <c r="AG46" s="36">
        <v>0</v>
      </c>
      <c r="AH46" s="36">
        <v>0</v>
      </c>
      <c r="AI46" s="36">
        <v>0</v>
      </c>
      <c r="AJ46" s="304">
        <f t="shared" ref="AJ46:AJ56" si="21">SUM(E46:AI46)</f>
        <v>719236.05793762207</v>
      </c>
    </row>
    <row r="47" spans="1:36" x14ac:dyDescent="0.4">
      <c r="A47" s="4" t="s">
        <v>70</v>
      </c>
      <c r="B47" s="10">
        <v>20</v>
      </c>
      <c r="C47" s="5">
        <v>78469.971628993313</v>
      </c>
      <c r="D47" s="64">
        <v>1</v>
      </c>
      <c r="E47" s="79"/>
      <c r="F47" s="36">
        <v>78469.971612066031</v>
      </c>
      <c r="G47" s="36">
        <v>78469.971612066031</v>
      </c>
      <c r="H47" s="36">
        <v>78469.971612066031</v>
      </c>
      <c r="I47" s="36">
        <v>78469.971612066031</v>
      </c>
      <c r="J47" s="36">
        <v>78469.971612066031</v>
      </c>
      <c r="K47" s="36">
        <v>78469.971612066031</v>
      </c>
      <c r="L47" s="36">
        <v>78469.971612066031</v>
      </c>
      <c r="M47" s="36">
        <v>78469.971612066031</v>
      </c>
      <c r="N47" s="36">
        <v>78469.971612066031</v>
      </c>
      <c r="O47" s="36">
        <v>78469.971612066031</v>
      </c>
      <c r="P47" s="36">
        <v>74162.403326496482</v>
      </c>
      <c r="Q47" s="36">
        <v>74162.403326496482</v>
      </c>
      <c r="R47" s="36">
        <v>74162.403326496482</v>
      </c>
      <c r="S47" s="36">
        <v>74162.403326496482</v>
      </c>
      <c r="T47" s="36">
        <v>74162.403326496482</v>
      </c>
      <c r="U47" s="36">
        <v>74162.403326496482</v>
      </c>
      <c r="V47" s="36">
        <v>74162.403326496482</v>
      </c>
      <c r="W47" s="36">
        <v>74162.403326496482</v>
      </c>
      <c r="X47" s="36">
        <v>74162.403326496482</v>
      </c>
      <c r="Y47" s="36">
        <v>78469.971612066031</v>
      </c>
      <c r="Z47" s="36">
        <v>0</v>
      </c>
      <c r="AA47" s="36">
        <v>0</v>
      </c>
      <c r="AB47" s="36">
        <v>0</v>
      </c>
      <c r="AC47" s="36">
        <v>0</v>
      </c>
      <c r="AD47" s="36">
        <v>0</v>
      </c>
      <c r="AE47" s="36">
        <v>0</v>
      </c>
      <c r="AF47" s="36">
        <v>0</v>
      </c>
      <c r="AG47" s="36">
        <v>0</v>
      </c>
      <c r="AH47" s="36">
        <v>0</v>
      </c>
      <c r="AI47" s="36">
        <v>0</v>
      </c>
      <c r="AJ47" s="54">
        <f t="shared" si="21"/>
        <v>1530631.3176711947</v>
      </c>
    </row>
    <row r="48" spans="1:36" x14ac:dyDescent="0.4">
      <c r="A48" s="4" t="s">
        <v>265</v>
      </c>
      <c r="B48" s="10">
        <v>25</v>
      </c>
      <c r="C48" s="5">
        <v>164.5033414634147</v>
      </c>
      <c r="D48" s="64">
        <v>1</v>
      </c>
      <c r="E48" s="79"/>
      <c r="F48" s="36">
        <v>164.50334548950195</v>
      </c>
      <c r="G48" s="36">
        <v>164.50334548950195</v>
      </c>
      <c r="H48" s="36">
        <v>164.50334548950195</v>
      </c>
      <c r="I48" s="36">
        <v>164.50334548950195</v>
      </c>
      <c r="J48" s="36">
        <v>164.50334548950195</v>
      </c>
      <c r="K48" s="36">
        <v>164.50334548950195</v>
      </c>
      <c r="L48" s="36">
        <v>164.50334548950195</v>
      </c>
      <c r="M48" s="36">
        <v>164.50334548950195</v>
      </c>
      <c r="N48" s="36">
        <v>164.50334548950195</v>
      </c>
      <c r="O48" s="36">
        <v>164.50334548950195</v>
      </c>
      <c r="P48" s="36">
        <v>164.50334548950195</v>
      </c>
      <c r="Q48" s="36">
        <v>164.50334548950195</v>
      </c>
      <c r="R48" s="36">
        <v>164.50334548950195</v>
      </c>
      <c r="S48" s="36">
        <v>164.50334548950195</v>
      </c>
      <c r="T48" s="36">
        <v>164.50334548950195</v>
      </c>
      <c r="U48" s="36">
        <v>164.50334548950195</v>
      </c>
      <c r="V48" s="36">
        <v>164.50334548950195</v>
      </c>
      <c r="W48" s="36">
        <v>164.50334548950195</v>
      </c>
      <c r="X48" s="36">
        <v>164.50334548950195</v>
      </c>
      <c r="Y48" s="36">
        <v>164.50334548950195</v>
      </c>
      <c r="Z48" s="36">
        <v>164.50334548950195</v>
      </c>
      <c r="AA48" s="36">
        <v>164.50334548950195</v>
      </c>
      <c r="AB48" s="36">
        <v>164.50334548950195</v>
      </c>
      <c r="AC48" s="36">
        <v>164.50334548950195</v>
      </c>
      <c r="AD48" s="36">
        <v>164.50334548950195</v>
      </c>
      <c r="AE48" s="36">
        <v>0</v>
      </c>
      <c r="AF48" s="36">
        <v>0</v>
      </c>
      <c r="AG48" s="36">
        <v>0</v>
      </c>
      <c r="AH48" s="36">
        <v>0</v>
      </c>
      <c r="AI48" s="36">
        <v>0</v>
      </c>
      <c r="AJ48" s="54">
        <f t="shared" si="21"/>
        <v>4112.5836372375488</v>
      </c>
    </row>
    <row r="49" spans="1:36" x14ac:dyDescent="0.4">
      <c r="A49" s="4" t="s">
        <v>266</v>
      </c>
      <c r="B49" s="10">
        <v>25</v>
      </c>
      <c r="C49" s="5">
        <v>2297.1090662662418</v>
      </c>
      <c r="D49" s="64">
        <v>1</v>
      </c>
      <c r="E49" s="79"/>
      <c r="F49" s="36">
        <v>2297.1090316772461</v>
      </c>
      <c r="G49" s="36">
        <v>2297.1090316772461</v>
      </c>
      <c r="H49" s="36">
        <v>2297.1090316772461</v>
      </c>
      <c r="I49" s="36">
        <v>2297.1090316772461</v>
      </c>
      <c r="J49" s="36">
        <v>2297.1090316772461</v>
      </c>
      <c r="K49" s="36">
        <v>2297.1090316772461</v>
      </c>
      <c r="L49" s="36">
        <v>2297.1090316772461</v>
      </c>
      <c r="M49" s="36">
        <v>2297.1090316772461</v>
      </c>
      <c r="N49" s="36">
        <v>989.72328948974609</v>
      </c>
      <c r="O49" s="36">
        <v>989.72328948974609</v>
      </c>
      <c r="P49" s="36">
        <v>989.72328948974609</v>
      </c>
      <c r="Q49" s="36">
        <v>989.72328948974609</v>
      </c>
      <c r="R49" s="36">
        <v>989.72328948974609</v>
      </c>
      <c r="S49" s="36">
        <v>989.72328948974609</v>
      </c>
      <c r="T49" s="36">
        <v>989.72328948974609</v>
      </c>
      <c r="U49" s="36">
        <v>989.72328948974609</v>
      </c>
      <c r="V49" s="36">
        <v>989.72328948974609</v>
      </c>
      <c r="W49" s="36">
        <v>989.72328948974609</v>
      </c>
      <c r="X49" s="36">
        <v>989.72328948974609</v>
      </c>
      <c r="Y49" s="36">
        <v>989.72328948974609</v>
      </c>
      <c r="Z49" s="36">
        <v>989.72328948974609</v>
      </c>
      <c r="AA49" s="36">
        <v>989.72328948974609</v>
      </c>
      <c r="AB49" s="36">
        <v>989.72328948974609</v>
      </c>
      <c r="AC49" s="36">
        <v>989.72328948974609</v>
      </c>
      <c r="AD49" s="36">
        <v>989.72328948974609</v>
      </c>
      <c r="AE49" s="36">
        <v>0</v>
      </c>
      <c r="AF49" s="36">
        <v>0</v>
      </c>
      <c r="AG49" s="36">
        <v>0</v>
      </c>
      <c r="AH49" s="36">
        <v>0</v>
      </c>
      <c r="AI49" s="36">
        <v>0</v>
      </c>
      <c r="AJ49" s="54">
        <f t="shared" si="21"/>
        <v>35202.168174743652</v>
      </c>
    </row>
    <row r="50" spans="1:36" x14ac:dyDescent="0.4">
      <c r="A50" s="4" t="s">
        <v>267</v>
      </c>
      <c r="B50" s="10">
        <v>20</v>
      </c>
      <c r="C50" s="5">
        <v>9314.954216235883</v>
      </c>
      <c r="D50" s="64">
        <v>1</v>
      </c>
      <c r="E50" s="80"/>
      <c r="F50" s="38">
        <v>9314.9542465209961</v>
      </c>
      <c r="G50" s="36">
        <v>9314.9542465209961</v>
      </c>
      <c r="H50" s="36">
        <v>9314.9542465209961</v>
      </c>
      <c r="I50" s="36">
        <v>9314.9542465209961</v>
      </c>
      <c r="J50" s="36">
        <v>9314.9542465209961</v>
      </c>
      <c r="K50" s="36">
        <v>9314.9542465209961</v>
      </c>
      <c r="L50" s="36">
        <v>9314.9542465209961</v>
      </c>
      <c r="M50" s="36">
        <v>9314.9542465209961</v>
      </c>
      <c r="N50" s="36">
        <v>9314.9542465209961</v>
      </c>
      <c r="O50" s="36">
        <v>9314.9542465209961</v>
      </c>
      <c r="P50" s="36">
        <v>9314.9542465209961</v>
      </c>
      <c r="Q50" s="36">
        <v>9314.9542465209961</v>
      </c>
      <c r="R50" s="36">
        <v>9314.9542465209961</v>
      </c>
      <c r="S50" s="36">
        <v>9314.9542465209961</v>
      </c>
      <c r="T50" s="36">
        <v>9314.9542465209961</v>
      </c>
      <c r="U50" s="36">
        <v>9314.9542465209961</v>
      </c>
      <c r="V50" s="36">
        <v>9314.9542465209961</v>
      </c>
      <c r="W50" s="36">
        <v>9314.9542465209961</v>
      </c>
      <c r="X50" s="36">
        <v>9314.9542465209961</v>
      </c>
      <c r="Y50" s="36">
        <v>9314.9542465209961</v>
      </c>
      <c r="Z50" s="36">
        <v>0</v>
      </c>
      <c r="AA50" s="36">
        <v>0</v>
      </c>
      <c r="AB50" s="36">
        <v>0</v>
      </c>
      <c r="AC50" s="36">
        <v>0</v>
      </c>
      <c r="AD50" s="36">
        <v>0</v>
      </c>
      <c r="AE50" s="36">
        <v>0</v>
      </c>
      <c r="AF50" s="36">
        <v>0</v>
      </c>
      <c r="AG50" s="36">
        <v>0</v>
      </c>
      <c r="AH50" s="36">
        <v>0</v>
      </c>
      <c r="AI50" s="36">
        <v>0</v>
      </c>
      <c r="AJ50" s="54">
        <f t="shared" si="21"/>
        <v>186299.08493041992</v>
      </c>
    </row>
    <row r="51" spans="1:36" x14ac:dyDescent="0.4">
      <c r="A51" s="4" t="s">
        <v>268</v>
      </c>
      <c r="B51" s="10">
        <v>10</v>
      </c>
      <c r="C51" s="5">
        <v>5035.6032066377138</v>
      </c>
      <c r="D51" s="64">
        <v>1</v>
      </c>
      <c r="E51" s="80"/>
      <c r="F51" s="38">
        <v>5035.6032737493515</v>
      </c>
      <c r="G51" s="36">
        <v>5035.6032737493515</v>
      </c>
      <c r="H51" s="36">
        <v>5035.6032737493515</v>
      </c>
      <c r="I51" s="36">
        <v>5035.6032737493515</v>
      </c>
      <c r="J51" s="36">
        <v>5035.6032737493515</v>
      </c>
      <c r="K51" s="36">
        <v>5035.6032737493515</v>
      </c>
      <c r="L51" s="36">
        <v>5035.6032737493515</v>
      </c>
      <c r="M51" s="36">
        <v>5035.6032737493515</v>
      </c>
      <c r="N51" s="36">
        <v>5035.6032737493515</v>
      </c>
      <c r="O51" s="36">
        <v>5035.6032737493515</v>
      </c>
      <c r="P51" s="36">
        <v>0</v>
      </c>
      <c r="Q51" s="36">
        <v>0</v>
      </c>
      <c r="R51" s="36">
        <v>0</v>
      </c>
      <c r="S51" s="36">
        <v>0</v>
      </c>
      <c r="T51" s="36">
        <v>0</v>
      </c>
      <c r="U51" s="36">
        <v>0</v>
      </c>
      <c r="V51" s="36">
        <v>0</v>
      </c>
      <c r="W51" s="36">
        <v>0</v>
      </c>
      <c r="X51" s="36">
        <v>0</v>
      </c>
      <c r="Y51" s="36">
        <v>0</v>
      </c>
      <c r="Z51" s="36">
        <v>0</v>
      </c>
      <c r="AA51" s="36">
        <v>0</v>
      </c>
      <c r="AB51" s="36">
        <v>0</v>
      </c>
      <c r="AC51" s="36">
        <v>0</v>
      </c>
      <c r="AD51" s="36">
        <v>0</v>
      </c>
      <c r="AE51" s="36">
        <v>0</v>
      </c>
      <c r="AF51" s="36">
        <v>0</v>
      </c>
      <c r="AG51" s="36">
        <v>0</v>
      </c>
      <c r="AH51" s="36">
        <v>0</v>
      </c>
      <c r="AI51" s="36">
        <v>0</v>
      </c>
      <c r="AJ51" s="54">
        <f t="shared" si="21"/>
        <v>50356.032737493515</v>
      </c>
    </row>
    <row r="52" spans="1:36" x14ac:dyDescent="0.4">
      <c r="A52" s="4" t="s">
        <v>269</v>
      </c>
      <c r="B52" s="10">
        <v>20</v>
      </c>
      <c r="C52" s="5">
        <v>4458.0846688034198</v>
      </c>
      <c r="D52" s="64">
        <v>1</v>
      </c>
      <c r="E52" s="80"/>
      <c r="F52" s="38">
        <v>4458.0846824645996</v>
      </c>
      <c r="G52" s="36">
        <v>4458.0846824645996</v>
      </c>
      <c r="H52" s="36">
        <v>4458.0846824645996</v>
      </c>
      <c r="I52" s="36">
        <v>4458.0846824645996</v>
      </c>
      <c r="J52" s="36">
        <v>4458.0846824645996</v>
      </c>
      <c r="K52" s="36">
        <v>4458.0846824645996</v>
      </c>
      <c r="L52" s="36">
        <v>4458.0846824645996</v>
      </c>
      <c r="M52" s="36">
        <v>4458.0846824645996</v>
      </c>
      <c r="N52" s="36">
        <v>4458.0846824645996</v>
      </c>
      <c r="O52" s="36">
        <v>4458.0846824645996</v>
      </c>
      <c r="P52" s="36">
        <v>4458.0846824645996</v>
      </c>
      <c r="Q52" s="36">
        <v>4458.0846824645996</v>
      </c>
      <c r="R52" s="36">
        <v>4458.0846824645996</v>
      </c>
      <c r="S52" s="36">
        <v>4458.0846824645996</v>
      </c>
      <c r="T52" s="36">
        <v>4458.0846824645996</v>
      </c>
      <c r="U52" s="36">
        <v>4458.0846824645996</v>
      </c>
      <c r="V52" s="36">
        <v>4458.0846824645996</v>
      </c>
      <c r="W52" s="36">
        <v>4458.0846824645996</v>
      </c>
      <c r="X52" s="36">
        <v>4458.0846824645996</v>
      </c>
      <c r="Y52" s="36">
        <v>4458.0846824645996</v>
      </c>
      <c r="Z52" s="36">
        <v>0</v>
      </c>
      <c r="AA52" s="36">
        <v>0</v>
      </c>
      <c r="AB52" s="36">
        <v>0</v>
      </c>
      <c r="AC52" s="36">
        <v>0</v>
      </c>
      <c r="AD52" s="36">
        <v>0</v>
      </c>
      <c r="AE52" s="36">
        <v>0</v>
      </c>
      <c r="AF52" s="36">
        <v>0</v>
      </c>
      <c r="AG52" s="36">
        <v>0</v>
      </c>
      <c r="AH52" s="36">
        <v>0</v>
      </c>
      <c r="AI52" s="36">
        <v>0</v>
      </c>
      <c r="AJ52" s="54">
        <f t="shared" si="21"/>
        <v>89161.693649291992</v>
      </c>
    </row>
    <row r="53" spans="1:36" x14ac:dyDescent="0.4">
      <c r="A53" s="4" t="s">
        <v>270</v>
      </c>
      <c r="B53" s="10">
        <v>20</v>
      </c>
      <c r="C53" s="5">
        <v>144715.61099875803</v>
      </c>
      <c r="D53" s="64">
        <v>1</v>
      </c>
      <c r="E53" s="80"/>
      <c r="F53" s="38">
        <v>144715.61101818085</v>
      </c>
      <c r="G53" s="36">
        <v>144715.61101818085</v>
      </c>
      <c r="H53" s="36">
        <v>144715.61101818085</v>
      </c>
      <c r="I53" s="36">
        <v>144715.61101818085</v>
      </c>
      <c r="J53" s="36">
        <v>144715.61101818085</v>
      </c>
      <c r="K53" s="36">
        <v>144715.61101818085</v>
      </c>
      <c r="L53" s="36">
        <v>20372.783378124237</v>
      </c>
      <c r="M53" s="36">
        <v>20372.783378124237</v>
      </c>
      <c r="N53" s="36">
        <v>20372.783378124237</v>
      </c>
      <c r="O53" s="36">
        <v>20372.783378124237</v>
      </c>
      <c r="P53" s="36">
        <v>20372.783378124237</v>
      </c>
      <c r="Q53" s="36">
        <v>20372.783378124237</v>
      </c>
      <c r="R53" s="36">
        <v>20372.783378124237</v>
      </c>
      <c r="S53" s="36">
        <v>20372.783378124237</v>
      </c>
      <c r="T53" s="36">
        <v>20372.783378124237</v>
      </c>
      <c r="U53" s="36">
        <v>20372.783378124237</v>
      </c>
      <c r="V53" s="36">
        <v>20372.783378124237</v>
      </c>
      <c r="W53" s="36">
        <v>20372.783378124237</v>
      </c>
      <c r="X53" s="36">
        <v>20372.783378124237</v>
      </c>
      <c r="Y53" s="36">
        <v>20372.783378124237</v>
      </c>
      <c r="Z53" s="36">
        <v>0</v>
      </c>
      <c r="AA53" s="36">
        <v>0</v>
      </c>
      <c r="AB53" s="36">
        <v>0</v>
      </c>
      <c r="AC53" s="36">
        <v>0</v>
      </c>
      <c r="AD53" s="36">
        <v>0</v>
      </c>
      <c r="AE53" s="36">
        <v>0</v>
      </c>
      <c r="AF53" s="36">
        <v>0</v>
      </c>
      <c r="AG53" s="36">
        <v>0</v>
      </c>
      <c r="AH53" s="36">
        <v>0</v>
      </c>
      <c r="AI53" s="36">
        <v>0</v>
      </c>
      <c r="AJ53" s="54">
        <f t="shared" si="21"/>
        <v>1153512.6334028244</v>
      </c>
    </row>
    <row r="54" spans="1:36" x14ac:dyDescent="0.4">
      <c r="A54" s="4" t="s">
        <v>271</v>
      </c>
      <c r="B54" s="10">
        <v>20</v>
      </c>
      <c r="C54" s="5">
        <v>131505.98133006811</v>
      </c>
      <c r="D54" s="64">
        <v>1</v>
      </c>
      <c r="E54" s="80"/>
      <c r="F54" s="38">
        <v>131505.98110188544</v>
      </c>
      <c r="G54" s="36">
        <v>131505.98110188544</v>
      </c>
      <c r="H54" s="36">
        <v>131505.98110188544</v>
      </c>
      <c r="I54" s="36">
        <v>131505.98110188544</v>
      </c>
      <c r="J54" s="36">
        <v>131505.98110188544</v>
      </c>
      <c r="K54" s="36">
        <v>131505.98110188544</v>
      </c>
      <c r="L54" s="36">
        <v>131505.98110188544</v>
      </c>
      <c r="M54" s="36">
        <v>131505.98110188544</v>
      </c>
      <c r="N54" s="36">
        <v>131505.98110188544</v>
      </c>
      <c r="O54" s="36">
        <v>131505.98110188544</v>
      </c>
      <c r="P54" s="36">
        <v>127858.10644848645</v>
      </c>
      <c r="Q54" s="36">
        <v>127858.10644848645</v>
      </c>
      <c r="R54" s="36">
        <v>127858.10644848645</v>
      </c>
      <c r="S54" s="36">
        <v>127858.10644848645</v>
      </c>
      <c r="T54" s="36">
        <v>127858.10644848645</v>
      </c>
      <c r="U54" s="36">
        <v>127858.10644848645</v>
      </c>
      <c r="V54" s="36">
        <v>127858.10644848645</v>
      </c>
      <c r="W54" s="36">
        <v>127858.10644848645</v>
      </c>
      <c r="X54" s="36">
        <v>127858.10644848645</v>
      </c>
      <c r="Y54" s="36">
        <v>131505.98110188544</v>
      </c>
      <c r="Z54" s="36">
        <v>0</v>
      </c>
      <c r="AA54" s="36">
        <v>0</v>
      </c>
      <c r="AB54" s="36">
        <v>0</v>
      </c>
      <c r="AC54" s="36">
        <v>0</v>
      </c>
      <c r="AD54" s="36">
        <v>0</v>
      </c>
      <c r="AE54" s="36">
        <v>0</v>
      </c>
      <c r="AF54" s="36">
        <v>0</v>
      </c>
      <c r="AG54" s="36">
        <v>0</v>
      </c>
      <c r="AH54" s="36">
        <v>0</v>
      </c>
      <c r="AI54" s="36">
        <v>0</v>
      </c>
      <c r="AJ54" s="54">
        <f t="shared" si="21"/>
        <v>2597288.7501571178</v>
      </c>
    </row>
    <row r="55" spans="1:36" x14ac:dyDescent="0.4">
      <c r="A55" s="4" t="s">
        <v>67</v>
      </c>
      <c r="B55" s="10">
        <v>15</v>
      </c>
      <c r="C55" s="5">
        <v>1474.1871610782794</v>
      </c>
      <c r="D55" s="64">
        <v>1</v>
      </c>
      <c r="E55" s="80"/>
      <c r="F55" s="38">
        <v>1474.1871674656868</v>
      </c>
      <c r="G55" s="36">
        <v>1474.1871674656868</v>
      </c>
      <c r="H55" s="36">
        <v>1474.1871674656868</v>
      </c>
      <c r="I55" s="36">
        <v>1474.1871674656868</v>
      </c>
      <c r="J55" s="36">
        <v>1474.1871674656868</v>
      </c>
      <c r="K55" s="36">
        <v>1474.1871674656868</v>
      </c>
      <c r="L55" s="36">
        <v>1474.1871674656868</v>
      </c>
      <c r="M55" s="36">
        <v>1474.1871674656868</v>
      </c>
      <c r="N55" s="36">
        <v>1474.1871674656868</v>
      </c>
      <c r="O55" s="36">
        <v>1474.1871674656868</v>
      </c>
      <c r="P55" s="36">
        <v>1474.1871674656868</v>
      </c>
      <c r="Q55" s="36">
        <v>1474.1871674656868</v>
      </c>
      <c r="R55" s="36">
        <v>1474.1871674656868</v>
      </c>
      <c r="S55" s="36">
        <v>1474.1871674656868</v>
      </c>
      <c r="T55" s="36">
        <v>1474.1871674656868</v>
      </c>
      <c r="U55" s="36">
        <v>0</v>
      </c>
      <c r="V55" s="36">
        <v>0</v>
      </c>
      <c r="W55" s="36">
        <v>0</v>
      </c>
      <c r="X55" s="36">
        <v>0</v>
      </c>
      <c r="Y55" s="36">
        <v>0</v>
      </c>
      <c r="Z55" s="36">
        <v>0</v>
      </c>
      <c r="AA55" s="36">
        <v>0</v>
      </c>
      <c r="AB55" s="36">
        <v>0</v>
      </c>
      <c r="AC55" s="36">
        <v>0</v>
      </c>
      <c r="AD55" s="36">
        <v>0</v>
      </c>
      <c r="AE55" s="36">
        <v>0</v>
      </c>
      <c r="AF55" s="36">
        <v>0</v>
      </c>
      <c r="AG55" s="36">
        <v>0</v>
      </c>
      <c r="AH55" s="36">
        <v>0</v>
      </c>
      <c r="AI55" s="36">
        <v>0</v>
      </c>
      <c r="AJ55" s="54">
        <f t="shared" si="21"/>
        <v>22112.807511985302</v>
      </c>
    </row>
    <row r="56" spans="1:36" x14ac:dyDescent="0.4">
      <c r="A56" s="4" t="s">
        <v>66</v>
      </c>
      <c r="B56" s="10">
        <v>10</v>
      </c>
      <c r="C56" s="5">
        <v>4985.3507597806411</v>
      </c>
      <c r="D56" s="64">
        <v>1</v>
      </c>
      <c r="E56" s="80"/>
      <c r="F56" s="38">
        <v>4985.3509893417358</v>
      </c>
      <c r="G56" s="36">
        <v>4985.3509893417358</v>
      </c>
      <c r="H56" s="36">
        <v>4985.3509893417358</v>
      </c>
      <c r="I56" s="36">
        <v>4985.3509893417358</v>
      </c>
      <c r="J56" s="36">
        <v>4985.3509893417358</v>
      </c>
      <c r="K56" s="36">
        <v>4985.3509893417358</v>
      </c>
      <c r="L56" s="36">
        <v>4985.3509893417358</v>
      </c>
      <c r="M56" s="36">
        <v>4985.3509893417358</v>
      </c>
      <c r="N56" s="36">
        <v>4985.3509893417358</v>
      </c>
      <c r="O56" s="36">
        <v>4985.3509893417358</v>
      </c>
      <c r="P56" s="36">
        <v>0</v>
      </c>
      <c r="Q56" s="36">
        <v>0</v>
      </c>
      <c r="R56" s="36">
        <v>0</v>
      </c>
      <c r="S56" s="36">
        <v>0</v>
      </c>
      <c r="T56" s="36">
        <v>0</v>
      </c>
      <c r="U56" s="36">
        <v>0</v>
      </c>
      <c r="V56" s="36">
        <v>0</v>
      </c>
      <c r="W56" s="36">
        <v>0</v>
      </c>
      <c r="X56" s="36">
        <v>0</v>
      </c>
      <c r="Y56" s="36">
        <v>0</v>
      </c>
      <c r="Z56" s="36">
        <v>0</v>
      </c>
      <c r="AA56" s="36">
        <v>0</v>
      </c>
      <c r="AB56" s="36">
        <v>0</v>
      </c>
      <c r="AC56" s="36">
        <v>0</v>
      </c>
      <c r="AD56" s="36">
        <v>0</v>
      </c>
      <c r="AE56" s="36">
        <v>0</v>
      </c>
      <c r="AF56" s="36">
        <v>0</v>
      </c>
      <c r="AG56" s="36">
        <v>0</v>
      </c>
      <c r="AH56" s="36">
        <v>0</v>
      </c>
      <c r="AI56" s="36">
        <v>0</v>
      </c>
      <c r="AJ56" s="54">
        <f t="shared" si="21"/>
        <v>49853.509893417358</v>
      </c>
    </row>
    <row r="57" spans="1:36" x14ac:dyDescent="0.4">
      <c r="A57" s="233" t="s">
        <v>58</v>
      </c>
      <c r="B57" s="234"/>
      <c r="C57" s="137">
        <f>SUM(C46:C56)</f>
        <v>447806.45317808451</v>
      </c>
      <c r="D57" s="301">
        <f>F57/C57</f>
        <v>0.99999999880954016</v>
      </c>
      <c r="E57" s="135"/>
      <c r="F57" s="134">
        <f t="shared" ref="F57:AJ57" si="22">SUM(F46:F56)</f>
        <v>447806.45264498889</v>
      </c>
      <c r="G57" s="134">
        <f t="shared" si="22"/>
        <v>447806.45264498889</v>
      </c>
      <c r="H57" s="134">
        <f t="shared" si="22"/>
        <v>447806.45264498889</v>
      </c>
      <c r="I57" s="134">
        <f t="shared" si="22"/>
        <v>447806.45264498889</v>
      </c>
      <c r="J57" s="134">
        <f t="shared" si="22"/>
        <v>447806.45264498889</v>
      </c>
      <c r="K57" s="134">
        <f t="shared" si="22"/>
        <v>447806.45264498889</v>
      </c>
      <c r="L57" s="134">
        <f t="shared" si="22"/>
        <v>323463.62500493228</v>
      </c>
      <c r="M57" s="134">
        <f t="shared" si="22"/>
        <v>323463.62500493228</v>
      </c>
      <c r="N57" s="134">
        <f t="shared" si="22"/>
        <v>322156.23926274478</v>
      </c>
      <c r="O57" s="134">
        <f t="shared" si="22"/>
        <v>322156.23926274478</v>
      </c>
      <c r="P57" s="134">
        <f t="shared" si="22"/>
        <v>304179.84206068516</v>
      </c>
      <c r="Q57" s="134">
        <f t="shared" si="22"/>
        <v>238794.7458845377</v>
      </c>
      <c r="R57" s="134">
        <f t="shared" si="22"/>
        <v>238794.7458845377</v>
      </c>
      <c r="S57" s="134">
        <f t="shared" si="22"/>
        <v>238794.7458845377</v>
      </c>
      <c r="T57" s="134">
        <f t="shared" si="22"/>
        <v>238794.7458845377</v>
      </c>
      <c r="U57" s="134">
        <f t="shared" si="22"/>
        <v>237320.55871707201</v>
      </c>
      <c r="V57" s="134">
        <f t="shared" si="22"/>
        <v>237320.55871707201</v>
      </c>
      <c r="W57" s="134">
        <f t="shared" si="22"/>
        <v>237320.55871707201</v>
      </c>
      <c r="X57" s="134">
        <f t="shared" si="22"/>
        <v>237320.55871707201</v>
      </c>
      <c r="Y57" s="134">
        <f t="shared" si="22"/>
        <v>245276.00165604055</v>
      </c>
      <c r="Z57" s="134">
        <f t="shared" si="22"/>
        <v>1154.226634979248</v>
      </c>
      <c r="AA57" s="134">
        <f t="shared" si="22"/>
        <v>1154.226634979248</v>
      </c>
      <c r="AB57" s="134">
        <f t="shared" si="22"/>
        <v>1154.226634979248</v>
      </c>
      <c r="AC57" s="134">
        <f t="shared" si="22"/>
        <v>1154.226634979248</v>
      </c>
      <c r="AD57" s="134">
        <f t="shared" si="22"/>
        <v>1154.226634979248</v>
      </c>
      <c r="AE57" s="134">
        <f t="shared" si="22"/>
        <v>0</v>
      </c>
      <c r="AF57" s="134">
        <f t="shared" si="22"/>
        <v>0</v>
      </c>
      <c r="AG57" s="134">
        <f t="shared" si="22"/>
        <v>0</v>
      </c>
      <c r="AH57" s="134">
        <f t="shared" si="22"/>
        <v>0</v>
      </c>
      <c r="AI57" s="243">
        <f t="shared" si="22"/>
        <v>0</v>
      </c>
      <c r="AJ57" s="134">
        <f t="shared" si="22"/>
        <v>6437766.6397033483</v>
      </c>
    </row>
    <row r="58" spans="1:36" x14ac:dyDescent="0.4">
      <c r="A58" s="233" t="s">
        <v>295</v>
      </c>
      <c r="B58" s="235"/>
      <c r="C58" s="236"/>
      <c r="D58" s="236"/>
      <c r="E58" s="135"/>
      <c r="F58" s="134">
        <v>0</v>
      </c>
      <c r="G58" s="134">
        <f>F57-G57</f>
        <v>0</v>
      </c>
      <c r="H58" s="134">
        <f t="shared" ref="H58" si="23">G57-H57</f>
        <v>0</v>
      </c>
      <c r="I58" s="134">
        <f t="shared" ref="I58" si="24">H57-I57</f>
        <v>0</v>
      </c>
      <c r="J58" s="134">
        <f t="shared" ref="J58" si="25">I57-J57</f>
        <v>0</v>
      </c>
      <c r="K58" s="134">
        <f t="shared" ref="K58" si="26">J57-K57</f>
        <v>0</v>
      </c>
      <c r="L58" s="134">
        <f t="shared" ref="L58" si="27">K57-L57</f>
        <v>124342.82764005661</v>
      </c>
      <c r="M58" s="134">
        <f t="shared" ref="M58" si="28">L57-M57</f>
        <v>0</v>
      </c>
      <c r="N58" s="134">
        <f t="shared" ref="N58" si="29">M57-N57</f>
        <v>1307.3857421875</v>
      </c>
      <c r="O58" s="134">
        <f t="shared" ref="O58" si="30">N57-O57</f>
        <v>0</v>
      </c>
      <c r="P58" s="134">
        <f t="shared" ref="P58" si="31">O57-P57</f>
        <v>17976.397202059627</v>
      </c>
      <c r="Q58" s="134">
        <f t="shared" ref="Q58" si="32">P57-Q57</f>
        <v>65385.096176147461</v>
      </c>
      <c r="R58" s="134">
        <f t="shared" ref="R58" si="33">Q57-R57</f>
        <v>0</v>
      </c>
      <c r="S58" s="134">
        <f t="shared" ref="S58" si="34">R57-S57</f>
        <v>0</v>
      </c>
      <c r="T58" s="134">
        <f t="shared" ref="T58" si="35">S57-T57</f>
        <v>0</v>
      </c>
      <c r="U58" s="134">
        <f t="shared" ref="U58" si="36">T57-U57</f>
        <v>1474.1871674656868</v>
      </c>
      <c r="V58" s="134">
        <f t="shared" ref="V58" si="37">U57-V57</f>
        <v>0</v>
      </c>
      <c r="W58" s="134">
        <f t="shared" ref="W58" si="38">V57-W57</f>
        <v>0</v>
      </c>
      <c r="X58" s="134">
        <f t="shared" ref="X58" si="39">W57-X57</f>
        <v>0</v>
      </c>
      <c r="Y58" s="134">
        <f t="shared" ref="Y58" si="40">X57-Y57</f>
        <v>-7955.4429389685392</v>
      </c>
      <c r="Z58" s="134">
        <f t="shared" ref="Z58" si="41">Y57-Z57</f>
        <v>244121.7750210613</v>
      </c>
      <c r="AA58" s="134">
        <f t="shared" ref="AA58" si="42">Z57-AA57</f>
        <v>0</v>
      </c>
      <c r="AB58" s="134">
        <f t="shared" ref="AB58" si="43">AA57-AB57</f>
        <v>0</v>
      </c>
      <c r="AC58" s="134">
        <f t="shared" ref="AC58" si="44">AB57-AC57</f>
        <v>0</v>
      </c>
      <c r="AD58" s="134">
        <f t="shared" ref="AD58" si="45">AC57-AD57</f>
        <v>0</v>
      </c>
      <c r="AE58" s="134">
        <f t="shared" ref="AE58" si="46">AD57-AE57</f>
        <v>1154.226634979248</v>
      </c>
      <c r="AF58" s="134">
        <f t="shared" ref="AF58" si="47">AE57-AF57</f>
        <v>0</v>
      </c>
      <c r="AG58" s="134">
        <f t="shared" ref="AG58" si="48">AF57-AG57</f>
        <v>0</v>
      </c>
      <c r="AH58" s="134">
        <f t="shared" ref="AH58" si="49">AG57-AH57</f>
        <v>0</v>
      </c>
      <c r="AI58" s="134">
        <f t="shared" ref="AI58" si="50">AH57-AI57</f>
        <v>0</v>
      </c>
      <c r="AJ58" s="302"/>
    </row>
    <row r="59" spans="1:36" x14ac:dyDescent="0.4">
      <c r="A59" s="233" t="s">
        <v>296</v>
      </c>
      <c r="B59" s="235"/>
      <c r="C59" s="236"/>
      <c r="D59" s="236"/>
      <c r="E59" s="135"/>
      <c r="F59" s="134">
        <v>0</v>
      </c>
      <c r="G59" s="134">
        <f>$F$57-G57</f>
        <v>0</v>
      </c>
      <c r="H59" s="134">
        <f t="shared" ref="H59:AI59" si="51">$F$57-H57</f>
        <v>0</v>
      </c>
      <c r="I59" s="134">
        <f t="shared" si="51"/>
        <v>0</v>
      </c>
      <c r="J59" s="134">
        <f t="shared" si="51"/>
        <v>0</v>
      </c>
      <c r="K59" s="134">
        <f t="shared" si="51"/>
        <v>0</v>
      </c>
      <c r="L59" s="134">
        <f t="shared" si="51"/>
        <v>124342.82764005661</v>
      </c>
      <c r="M59" s="134">
        <f t="shared" si="51"/>
        <v>124342.82764005661</v>
      </c>
      <c r="N59" s="134">
        <f t="shared" si="51"/>
        <v>125650.21338224411</v>
      </c>
      <c r="O59" s="134">
        <f t="shared" si="51"/>
        <v>125650.21338224411</v>
      </c>
      <c r="P59" s="134">
        <f t="shared" si="51"/>
        <v>143626.61058430374</v>
      </c>
      <c r="Q59" s="134">
        <f t="shared" si="51"/>
        <v>209011.7067604512</v>
      </c>
      <c r="R59" s="134">
        <f t="shared" si="51"/>
        <v>209011.7067604512</v>
      </c>
      <c r="S59" s="134">
        <f t="shared" si="51"/>
        <v>209011.7067604512</v>
      </c>
      <c r="T59" s="134">
        <f t="shared" si="51"/>
        <v>209011.7067604512</v>
      </c>
      <c r="U59" s="134">
        <f t="shared" si="51"/>
        <v>210485.89392791688</v>
      </c>
      <c r="V59" s="134">
        <f t="shared" si="51"/>
        <v>210485.89392791688</v>
      </c>
      <c r="W59" s="134">
        <f t="shared" si="51"/>
        <v>210485.89392791688</v>
      </c>
      <c r="X59" s="134">
        <f t="shared" si="51"/>
        <v>210485.89392791688</v>
      </c>
      <c r="Y59" s="134">
        <f t="shared" si="51"/>
        <v>202530.45098894835</v>
      </c>
      <c r="Z59" s="134">
        <f t="shared" si="51"/>
        <v>446652.22601000965</v>
      </c>
      <c r="AA59" s="134">
        <f t="shared" si="51"/>
        <v>446652.22601000965</v>
      </c>
      <c r="AB59" s="134">
        <f t="shared" si="51"/>
        <v>446652.22601000965</v>
      </c>
      <c r="AC59" s="134">
        <f t="shared" si="51"/>
        <v>446652.22601000965</v>
      </c>
      <c r="AD59" s="134">
        <f t="shared" si="51"/>
        <v>446652.22601000965</v>
      </c>
      <c r="AE59" s="134">
        <f t="shared" si="51"/>
        <v>447806.45264498889</v>
      </c>
      <c r="AF59" s="134">
        <f t="shared" si="51"/>
        <v>447806.45264498889</v>
      </c>
      <c r="AG59" s="134">
        <f t="shared" si="51"/>
        <v>447806.45264498889</v>
      </c>
      <c r="AH59" s="134">
        <f t="shared" si="51"/>
        <v>447806.45264498889</v>
      </c>
      <c r="AI59" s="134">
        <f t="shared" si="51"/>
        <v>447806.45264498889</v>
      </c>
      <c r="AJ59" s="303"/>
    </row>
    <row r="65" ht="93.75" customHeight="1" x14ac:dyDescent="0.4"/>
  </sheetData>
  <mergeCells count="16">
    <mergeCell ref="A44:A45"/>
    <mergeCell ref="B44:B45"/>
    <mergeCell ref="C44:C45"/>
    <mergeCell ref="D44:D45"/>
    <mergeCell ref="AJ44:AJ45"/>
    <mergeCell ref="A22:A23"/>
    <mergeCell ref="B22:B23"/>
    <mergeCell ref="C22:C23"/>
    <mergeCell ref="D22:D23"/>
    <mergeCell ref="A41:J41"/>
    <mergeCell ref="A40:J40"/>
    <mergeCell ref="AJ4:AJ5"/>
    <mergeCell ref="A4:A5"/>
    <mergeCell ref="B4:B5"/>
    <mergeCell ref="C4:C5"/>
    <mergeCell ref="D4:D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8D1C8-2236-4896-AFA1-EAEE4DC44221}">
  <dimension ref="A1:AJ44"/>
  <sheetViews>
    <sheetView workbookViewId="0"/>
  </sheetViews>
  <sheetFormatPr defaultColWidth="8.84375" defaultRowHeight="15" x14ac:dyDescent="0.4"/>
  <cols>
    <col min="1" max="1" width="19.4609375" style="147" customWidth="1"/>
    <col min="2" max="2" width="6.23046875" style="147" customWidth="1"/>
    <col min="3" max="3" width="8.23046875" style="147" customWidth="1"/>
    <col min="4" max="4" width="6.53515625" style="147" bestFit="1" customWidth="1"/>
    <col min="5" max="35" width="5.4609375" style="147" customWidth="1"/>
    <col min="36" max="36" width="7.07421875" style="147" customWidth="1"/>
    <col min="37" max="16384" width="8.84375" style="147"/>
  </cols>
  <sheetData>
    <row r="1" spans="1:36" x14ac:dyDescent="0.4">
      <c r="A1" s="9" t="s">
        <v>152</v>
      </c>
    </row>
    <row r="2" spans="1:36" x14ac:dyDescent="0.4">
      <c r="A2" s="78"/>
    </row>
    <row r="4" spans="1:36"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ht="21.75" customHeight="1" x14ac:dyDescent="0.4">
      <c r="A5" s="440"/>
      <c r="B5" s="442"/>
      <c r="C5" s="442"/>
      <c r="D5" s="446"/>
      <c r="E5" s="284">
        <v>2018</v>
      </c>
      <c r="F5" s="284">
        <v>2019</v>
      </c>
      <c r="G5" s="284">
        <v>2020</v>
      </c>
      <c r="H5" s="284">
        <v>2021</v>
      </c>
      <c r="I5" s="284">
        <v>2022</v>
      </c>
      <c r="J5" s="284">
        <v>2023</v>
      </c>
      <c r="K5" s="284">
        <v>2024</v>
      </c>
      <c r="L5" s="284">
        <v>2025</v>
      </c>
      <c r="M5" s="284">
        <v>2026</v>
      </c>
      <c r="N5" s="284">
        <v>2027</v>
      </c>
      <c r="O5" s="284">
        <v>2028</v>
      </c>
      <c r="P5" s="284">
        <v>2029</v>
      </c>
      <c r="Q5" s="306">
        <v>2030</v>
      </c>
      <c r="R5" s="306">
        <v>2031</v>
      </c>
      <c r="S5" s="306">
        <v>2032</v>
      </c>
      <c r="T5" s="306">
        <v>2033</v>
      </c>
      <c r="U5" s="306">
        <v>2034</v>
      </c>
      <c r="V5" s="306">
        <v>2035</v>
      </c>
      <c r="W5" s="306">
        <v>2036</v>
      </c>
      <c r="X5" s="306">
        <v>2037</v>
      </c>
      <c r="Y5" s="306">
        <v>2038</v>
      </c>
      <c r="Z5" s="306">
        <v>2039</v>
      </c>
      <c r="AA5" s="306">
        <v>2040</v>
      </c>
      <c r="AB5" s="306">
        <v>2041</v>
      </c>
      <c r="AC5" s="306">
        <v>2042</v>
      </c>
      <c r="AD5" s="306">
        <v>2043</v>
      </c>
      <c r="AE5" s="306">
        <v>2044</v>
      </c>
      <c r="AF5" s="306">
        <v>2045</v>
      </c>
      <c r="AG5" s="306">
        <v>2046</v>
      </c>
      <c r="AH5" s="306">
        <v>2047</v>
      </c>
      <c r="AI5" s="308">
        <v>2048</v>
      </c>
      <c r="AJ5" s="445"/>
    </row>
    <row r="6" spans="1:36" x14ac:dyDescent="0.4">
      <c r="A6" s="4" t="s">
        <v>144</v>
      </c>
      <c r="B6" s="10">
        <v>8.4033613445378155</v>
      </c>
      <c r="C6" s="5">
        <v>142.03601999999998</v>
      </c>
      <c r="D6" s="64">
        <v>1</v>
      </c>
      <c r="E6" s="79"/>
      <c r="F6" s="36">
        <v>142.03601999999998</v>
      </c>
      <c r="G6" s="36">
        <v>142.03601999999998</v>
      </c>
      <c r="H6" s="36">
        <v>138.59188391999999</v>
      </c>
      <c r="I6" s="36">
        <v>138.59188391999999</v>
      </c>
      <c r="J6" s="36">
        <v>138.59188391999999</v>
      </c>
      <c r="K6" s="36">
        <v>43.079782619999996</v>
      </c>
      <c r="L6" s="36">
        <v>43.079782619999996</v>
      </c>
      <c r="M6" s="36">
        <v>43.079782619999996</v>
      </c>
      <c r="N6" s="36">
        <v>17.376719040000012</v>
      </c>
      <c r="O6" s="36">
        <v>0</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04">
        <f t="shared" ref="AJ6:AJ17" si="0">SUM(E6:AI6)</f>
        <v>846.46375865999983</v>
      </c>
    </row>
    <row r="7" spans="1:36" x14ac:dyDescent="0.4">
      <c r="A7" s="4" t="s">
        <v>145</v>
      </c>
      <c r="B7" s="10">
        <v>11.619800139437602</v>
      </c>
      <c r="C7" s="5">
        <v>3.0336150000000002</v>
      </c>
      <c r="D7" s="64">
        <v>1</v>
      </c>
      <c r="E7" s="79"/>
      <c r="F7" s="36">
        <v>3.0336150000000002</v>
      </c>
      <c r="G7" s="36">
        <v>3.0336150000000002</v>
      </c>
      <c r="H7" s="36">
        <v>1.152407945</v>
      </c>
      <c r="I7" s="36">
        <v>1.152407945</v>
      </c>
      <c r="J7" s="36">
        <v>1.152407945</v>
      </c>
      <c r="K7" s="36">
        <v>1.152407945</v>
      </c>
      <c r="L7" s="36">
        <v>1.152407945</v>
      </c>
      <c r="M7" s="36">
        <v>1.152407945</v>
      </c>
      <c r="N7" s="36">
        <v>1.152407945</v>
      </c>
      <c r="O7" s="36">
        <v>1.152407945</v>
      </c>
      <c r="P7" s="36">
        <v>1.152407945</v>
      </c>
      <c r="Q7" s="36">
        <v>0.71426260500000094</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54">
        <f t="shared" si="0"/>
        <v>17.153164110000002</v>
      </c>
    </row>
    <row r="8" spans="1:36" x14ac:dyDescent="0.4">
      <c r="A8" s="4" t="s">
        <v>308</v>
      </c>
      <c r="B8" s="10">
        <v>10</v>
      </c>
      <c r="C8" s="5">
        <v>0.4094503686</v>
      </c>
      <c r="D8" s="64">
        <v>1</v>
      </c>
      <c r="E8" s="79"/>
      <c r="F8" s="36">
        <v>0.4094503686</v>
      </c>
      <c r="G8" s="36">
        <v>0.4094503686</v>
      </c>
      <c r="H8" s="36">
        <v>0.4094503686</v>
      </c>
      <c r="I8" s="36">
        <v>0.4094503686</v>
      </c>
      <c r="J8" s="36">
        <v>0.4094503686</v>
      </c>
      <c r="K8" s="36">
        <v>4.8724593863399994E-2</v>
      </c>
      <c r="L8" s="36">
        <v>4.8724593863399994E-2</v>
      </c>
      <c r="M8" s="36">
        <v>4.8724593863399994E-2</v>
      </c>
      <c r="N8" s="36">
        <v>4.8724593863399994E-2</v>
      </c>
      <c r="O8" s="36">
        <v>4.8724593863399994E-2</v>
      </c>
      <c r="P8" s="36">
        <v>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54">
        <f t="shared" si="0"/>
        <v>2.2908748123169991</v>
      </c>
    </row>
    <row r="9" spans="1:36" x14ac:dyDescent="0.4">
      <c r="A9" s="4" t="s">
        <v>147</v>
      </c>
      <c r="B9" s="10">
        <v>8.4033613445378155</v>
      </c>
      <c r="C9" s="5">
        <v>0.773262</v>
      </c>
      <c r="D9" s="64">
        <v>1</v>
      </c>
      <c r="E9" s="79"/>
      <c r="F9" s="36">
        <v>0.773262</v>
      </c>
      <c r="G9" s="36">
        <v>0.773262</v>
      </c>
      <c r="H9" s="36">
        <v>0.773262</v>
      </c>
      <c r="I9" s="36">
        <v>0.773262</v>
      </c>
      <c r="J9" s="36">
        <v>0.773262</v>
      </c>
      <c r="K9" s="36">
        <v>0.12062887200000001</v>
      </c>
      <c r="L9" s="36">
        <v>0.12062887200000001</v>
      </c>
      <c r="M9" s="36">
        <v>0.12062887200000001</v>
      </c>
      <c r="N9" s="36">
        <v>4.8657024000000049E-2</v>
      </c>
      <c r="O9" s="36">
        <v>0</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54">
        <f t="shared" si="0"/>
        <v>4.2768536399999997</v>
      </c>
    </row>
    <row r="10" spans="1:36" x14ac:dyDescent="0.4">
      <c r="A10" s="4" t="s">
        <v>309</v>
      </c>
      <c r="B10" s="10">
        <v>10</v>
      </c>
      <c r="C10" s="5">
        <v>534.77452746432004</v>
      </c>
      <c r="D10" s="64">
        <v>1</v>
      </c>
      <c r="E10" s="80"/>
      <c r="F10" s="38">
        <v>534.77452746432004</v>
      </c>
      <c r="G10" s="36">
        <v>534.77452746432004</v>
      </c>
      <c r="H10" s="36">
        <v>146.45673698033667</v>
      </c>
      <c r="I10" s="36">
        <v>146.45673698033667</v>
      </c>
      <c r="J10" s="36">
        <v>146.45673698033667</v>
      </c>
      <c r="K10" s="36">
        <v>146.45673698033667</v>
      </c>
      <c r="L10" s="36">
        <v>146.45673698033667</v>
      </c>
      <c r="M10" s="36">
        <v>146.45673698033667</v>
      </c>
      <c r="N10" s="36">
        <v>146.45673698033667</v>
      </c>
      <c r="O10" s="36">
        <v>146.45673698033667</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54">
        <f t="shared" si="0"/>
        <v>2241.2029507713337</v>
      </c>
    </row>
    <row r="11" spans="1:36" x14ac:dyDescent="0.4">
      <c r="A11" s="4" t="s">
        <v>70</v>
      </c>
      <c r="B11" s="10">
        <v>20</v>
      </c>
      <c r="C11" s="5">
        <v>27.030962271977071</v>
      </c>
      <c r="D11" s="64">
        <v>1</v>
      </c>
      <c r="E11" s="80"/>
      <c r="F11" s="38">
        <v>27.030962271977071</v>
      </c>
      <c r="G11" s="36">
        <v>27.030962271977071</v>
      </c>
      <c r="H11" s="36">
        <v>27.030962271977071</v>
      </c>
      <c r="I11" s="36">
        <v>27.030962271977071</v>
      </c>
      <c r="J11" s="36">
        <v>27.030962271977071</v>
      </c>
      <c r="K11" s="36">
        <v>27.030962271977071</v>
      </c>
      <c r="L11" s="36">
        <v>27.030962271977071</v>
      </c>
      <c r="M11" s="36">
        <v>27.030962271977071</v>
      </c>
      <c r="N11" s="36">
        <v>27.030962271977071</v>
      </c>
      <c r="O11" s="36">
        <v>27.030962271977071</v>
      </c>
      <c r="P11" s="36">
        <v>26.224242623628122</v>
      </c>
      <c r="Q11" s="36">
        <v>26.224242623628122</v>
      </c>
      <c r="R11" s="36">
        <v>26.224242623628122</v>
      </c>
      <c r="S11" s="36">
        <v>26.224242623628122</v>
      </c>
      <c r="T11" s="36">
        <v>26.224242623628122</v>
      </c>
      <c r="U11" s="36">
        <v>26.224242623628122</v>
      </c>
      <c r="V11" s="36">
        <v>26.224242623628122</v>
      </c>
      <c r="W11" s="36">
        <v>26.224242623628122</v>
      </c>
      <c r="X11" s="36">
        <v>26.224242623628122</v>
      </c>
      <c r="Y11" s="36">
        <v>26.224242623628122</v>
      </c>
      <c r="Z11" s="36">
        <v>0</v>
      </c>
      <c r="AA11" s="36">
        <v>0</v>
      </c>
      <c r="AB11" s="36">
        <v>0</v>
      </c>
      <c r="AC11" s="36">
        <v>0</v>
      </c>
      <c r="AD11" s="36">
        <v>0</v>
      </c>
      <c r="AE11" s="36">
        <v>0</v>
      </c>
      <c r="AF11" s="36">
        <v>0</v>
      </c>
      <c r="AG11" s="36">
        <v>0</v>
      </c>
      <c r="AH11" s="36">
        <v>0</v>
      </c>
      <c r="AI11" s="36">
        <v>0</v>
      </c>
      <c r="AJ11" s="54">
        <f t="shared" si="0"/>
        <v>532.55204895605198</v>
      </c>
    </row>
    <row r="12" spans="1:36" x14ac:dyDescent="0.4">
      <c r="A12" s="4" t="s">
        <v>68</v>
      </c>
      <c r="B12" s="10">
        <v>7</v>
      </c>
      <c r="C12" s="5">
        <v>94.807379999999981</v>
      </c>
      <c r="D12" s="64">
        <v>1</v>
      </c>
      <c r="E12" s="80"/>
      <c r="F12" s="38">
        <v>94.807379999999981</v>
      </c>
      <c r="G12" s="36">
        <v>94.807379999999981</v>
      </c>
      <c r="H12" s="36">
        <v>94.807379999999981</v>
      </c>
      <c r="I12" s="36">
        <v>94.807379999999981</v>
      </c>
      <c r="J12" s="36">
        <v>94.807379999999981</v>
      </c>
      <c r="K12" s="36">
        <v>94.807379999999981</v>
      </c>
      <c r="L12" s="36">
        <v>94.807379999999981</v>
      </c>
      <c r="M12" s="36">
        <v>0</v>
      </c>
      <c r="N12" s="36">
        <v>0</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54">
        <f t="shared" si="0"/>
        <v>663.65165999999988</v>
      </c>
    </row>
    <row r="13" spans="1:36" x14ac:dyDescent="0.4">
      <c r="A13" s="4" t="s">
        <v>36</v>
      </c>
      <c r="B13" s="10">
        <v>11</v>
      </c>
      <c r="C13" s="5">
        <v>48.843683263087094</v>
      </c>
      <c r="D13" s="305">
        <v>1</v>
      </c>
      <c r="E13" s="80"/>
      <c r="F13" s="38">
        <v>48.843683263087094</v>
      </c>
      <c r="G13" s="36">
        <v>48.843683263087094</v>
      </c>
      <c r="H13" s="36">
        <v>48.843683263087094</v>
      </c>
      <c r="I13" s="36">
        <v>48.843683263087094</v>
      </c>
      <c r="J13" s="36">
        <v>48.843683263087094</v>
      </c>
      <c r="K13" s="36">
        <v>48.843683263087094</v>
      </c>
      <c r="L13" s="36">
        <v>48.843683263087094</v>
      </c>
      <c r="M13" s="36">
        <v>48.843683263087094</v>
      </c>
      <c r="N13" s="36">
        <v>48.843683263087094</v>
      </c>
      <c r="O13" s="36">
        <v>48.843683263087094</v>
      </c>
      <c r="P13" s="36">
        <v>48.843683263087094</v>
      </c>
      <c r="Q13" s="36">
        <v>0</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54">
        <f t="shared" si="0"/>
        <v>537.28051589395807</v>
      </c>
    </row>
    <row r="14" spans="1:36" x14ac:dyDescent="0.4">
      <c r="A14" s="4" t="s">
        <v>69</v>
      </c>
      <c r="B14" s="10">
        <v>20</v>
      </c>
      <c r="C14" s="5">
        <v>66.299328774055596</v>
      </c>
      <c r="D14" s="64">
        <v>1</v>
      </c>
      <c r="E14" s="80"/>
      <c r="F14" s="38">
        <v>66.299328774055596</v>
      </c>
      <c r="G14" s="36">
        <v>66.299328774055596</v>
      </c>
      <c r="H14" s="36">
        <v>66.299328774055596</v>
      </c>
      <c r="I14" s="36">
        <v>66.299328774055596</v>
      </c>
      <c r="J14" s="36">
        <v>66.299328774055596</v>
      </c>
      <c r="K14" s="36">
        <v>66.299328774055596</v>
      </c>
      <c r="L14" s="36">
        <v>66.299328774055596</v>
      </c>
      <c r="M14" s="36">
        <v>66.299328774055596</v>
      </c>
      <c r="N14" s="36">
        <v>66.299328774055596</v>
      </c>
      <c r="O14" s="36">
        <v>66.299328774055596</v>
      </c>
      <c r="P14" s="36">
        <v>64.730532415315281</v>
      </c>
      <c r="Q14" s="36">
        <v>64.730532415315281</v>
      </c>
      <c r="R14" s="36">
        <v>66.299328774055596</v>
      </c>
      <c r="S14" s="36">
        <v>66.299328774055596</v>
      </c>
      <c r="T14" s="36">
        <v>66.299328774055596</v>
      </c>
      <c r="U14" s="36">
        <v>66.299328774055596</v>
      </c>
      <c r="V14" s="36">
        <v>66.299328774055596</v>
      </c>
      <c r="W14" s="36">
        <v>66.299328774055596</v>
      </c>
      <c r="X14" s="36">
        <v>66.299328774055596</v>
      </c>
      <c r="Y14" s="36">
        <v>66.299328774055596</v>
      </c>
      <c r="Z14" s="36">
        <v>0</v>
      </c>
      <c r="AA14" s="36">
        <v>0</v>
      </c>
      <c r="AB14" s="36">
        <v>0</v>
      </c>
      <c r="AC14" s="36">
        <v>0</v>
      </c>
      <c r="AD14" s="36">
        <v>0</v>
      </c>
      <c r="AE14" s="36">
        <v>0</v>
      </c>
      <c r="AF14" s="36">
        <v>0</v>
      </c>
      <c r="AG14" s="36">
        <v>0</v>
      </c>
      <c r="AH14" s="36">
        <v>0</v>
      </c>
      <c r="AI14" s="36">
        <v>0</v>
      </c>
      <c r="AJ14" s="54">
        <f t="shared" si="0"/>
        <v>1322.8489827636308</v>
      </c>
    </row>
    <row r="15" spans="1:36" x14ac:dyDescent="0.4">
      <c r="A15" s="4" t="s">
        <v>149</v>
      </c>
      <c r="B15" s="10">
        <v>10</v>
      </c>
      <c r="C15" s="5">
        <v>22.570562098838892</v>
      </c>
      <c r="D15" s="64">
        <v>1</v>
      </c>
      <c r="E15" s="80"/>
      <c r="F15" s="38">
        <v>22.570562098838892</v>
      </c>
      <c r="G15" s="36">
        <v>22.570562098838892</v>
      </c>
      <c r="H15" s="36">
        <v>22.570562098838892</v>
      </c>
      <c r="I15" s="36">
        <v>22.570562098838892</v>
      </c>
      <c r="J15" s="36">
        <v>22.570562098838892</v>
      </c>
      <c r="K15" s="36">
        <v>22.570562098838892</v>
      </c>
      <c r="L15" s="36">
        <v>22.570562098838892</v>
      </c>
      <c r="M15" s="36">
        <v>22.570562098838892</v>
      </c>
      <c r="N15" s="36">
        <v>22.570562098838892</v>
      </c>
      <c r="O15" s="36">
        <v>22.570562098838892</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54">
        <f t="shared" si="0"/>
        <v>225.70562098838889</v>
      </c>
    </row>
    <row r="16" spans="1:36" x14ac:dyDescent="0.4">
      <c r="A16" s="4" t="s">
        <v>150</v>
      </c>
      <c r="B16" s="10">
        <v>10</v>
      </c>
      <c r="C16" s="5">
        <v>115.75245079547553</v>
      </c>
      <c r="D16" s="64">
        <v>1</v>
      </c>
      <c r="E16" s="80"/>
      <c r="F16" s="38">
        <v>115.75245079547553</v>
      </c>
      <c r="G16" s="36">
        <v>115.75245079547553</v>
      </c>
      <c r="H16" s="36">
        <v>115.75245079547553</v>
      </c>
      <c r="I16" s="36">
        <v>115.75245079547553</v>
      </c>
      <c r="J16" s="36">
        <v>115.75245079547553</v>
      </c>
      <c r="K16" s="36">
        <v>115.75245079547553</v>
      </c>
      <c r="L16" s="36">
        <v>115.75245079547553</v>
      </c>
      <c r="M16" s="36">
        <v>115.75245079547553</v>
      </c>
      <c r="N16" s="36">
        <v>115.75245079547553</v>
      </c>
      <c r="O16" s="36">
        <v>115.75245079547553</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54">
        <f t="shared" si="0"/>
        <v>1157.5245079547553</v>
      </c>
    </row>
    <row r="17" spans="1:36" x14ac:dyDescent="0.4">
      <c r="A17" s="4" t="s">
        <v>66</v>
      </c>
      <c r="B17" s="10">
        <v>10</v>
      </c>
      <c r="C17" s="5">
        <v>105.45216199178856</v>
      </c>
      <c r="D17" s="64">
        <v>1</v>
      </c>
      <c r="E17" s="80"/>
      <c r="F17" s="38">
        <v>105.45216199178856</v>
      </c>
      <c r="G17" s="36">
        <v>105.45216199178856</v>
      </c>
      <c r="H17" s="36">
        <v>105.45216199178856</v>
      </c>
      <c r="I17" s="36">
        <v>105.45216199178856</v>
      </c>
      <c r="J17" s="36">
        <v>105.45216199178856</v>
      </c>
      <c r="K17" s="36">
        <v>105.45216199178856</v>
      </c>
      <c r="L17" s="36">
        <v>105.45216199178856</v>
      </c>
      <c r="M17" s="36">
        <v>105.45216199178856</v>
      </c>
      <c r="N17" s="36">
        <v>105.45216199178856</v>
      </c>
      <c r="O17" s="36">
        <v>105.45216199178856</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54">
        <f t="shared" si="0"/>
        <v>1054.5216199178856</v>
      </c>
    </row>
    <row r="18" spans="1:36" x14ac:dyDescent="0.4">
      <c r="A18" s="233" t="s">
        <v>58</v>
      </c>
      <c r="B18" s="234"/>
      <c r="C18" s="137">
        <f>SUM(C6:C17)</f>
        <v>1161.7834040281427</v>
      </c>
      <c r="D18" s="309">
        <f>F18/C18</f>
        <v>1</v>
      </c>
      <c r="E18" s="135"/>
      <c r="F18" s="134">
        <f t="shared" ref="F18:AJ18" si="1">SUM(F6:F17)</f>
        <v>1161.7834040281427</v>
      </c>
      <c r="G18" s="134">
        <f t="shared" si="1"/>
        <v>1161.7834040281427</v>
      </c>
      <c r="H18" s="134">
        <f t="shared" si="1"/>
        <v>768.14027040915937</v>
      </c>
      <c r="I18" s="134">
        <f t="shared" si="1"/>
        <v>768.14027040915937</v>
      </c>
      <c r="J18" s="134">
        <f t="shared" si="1"/>
        <v>768.14027040915937</v>
      </c>
      <c r="K18" s="134">
        <f t="shared" si="1"/>
        <v>671.61481020642282</v>
      </c>
      <c r="L18" s="134">
        <f t="shared" si="1"/>
        <v>671.61481020642282</v>
      </c>
      <c r="M18" s="134">
        <f t="shared" si="1"/>
        <v>576.80743020642285</v>
      </c>
      <c r="N18" s="134">
        <f t="shared" si="1"/>
        <v>551.03239477842283</v>
      </c>
      <c r="O18" s="134">
        <f t="shared" si="1"/>
        <v>533.60701871442279</v>
      </c>
      <c r="P18" s="134">
        <f t="shared" si="1"/>
        <v>140.95086624703049</v>
      </c>
      <c r="Q18" s="134">
        <f t="shared" si="1"/>
        <v>91.669037643943398</v>
      </c>
      <c r="R18" s="134">
        <f t="shared" si="1"/>
        <v>92.523571397683725</v>
      </c>
      <c r="S18" s="134">
        <f t="shared" si="1"/>
        <v>92.523571397683725</v>
      </c>
      <c r="T18" s="134">
        <f t="shared" si="1"/>
        <v>92.523571397683725</v>
      </c>
      <c r="U18" s="134">
        <f t="shared" si="1"/>
        <v>92.523571397683725</v>
      </c>
      <c r="V18" s="134">
        <f t="shared" si="1"/>
        <v>92.523571397683725</v>
      </c>
      <c r="W18" s="134">
        <f t="shared" si="1"/>
        <v>92.523571397683725</v>
      </c>
      <c r="X18" s="134">
        <f t="shared" si="1"/>
        <v>92.523571397683725</v>
      </c>
      <c r="Y18" s="134">
        <f t="shared" si="1"/>
        <v>92.523571397683725</v>
      </c>
      <c r="Z18" s="134">
        <f t="shared" si="1"/>
        <v>0</v>
      </c>
      <c r="AA18" s="134">
        <f t="shared" si="1"/>
        <v>0</v>
      </c>
      <c r="AB18" s="134">
        <f t="shared" si="1"/>
        <v>0</v>
      </c>
      <c r="AC18" s="134">
        <f t="shared" si="1"/>
        <v>0</v>
      </c>
      <c r="AD18" s="134">
        <f t="shared" si="1"/>
        <v>0</v>
      </c>
      <c r="AE18" s="134">
        <f t="shared" si="1"/>
        <v>0</v>
      </c>
      <c r="AF18" s="134">
        <f t="shared" si="1"/>
        <v>0</v>
      </c>
      <c r="AG18" s="134">
        <f t="shared" si="1"/>
        <v>0</v>
      </c>
      <c r="AH18" s="134">
        <f t="shared" si="1"/>
        <v>0</v>
      </c>
      <c r="AI18" s="134">
        <f t="shared" si="1"/>
        <v>0</v>
      </c>
      <c r="AJ18" s="134">
        <f t="shared" si="1"/>
        <v>8605.4725584683201</v>
      </c>
    </row>
    <row r="19" spans="1:36" x14ac:dyDescent="0.4">
      <c r="A19" s="233" t="s">
        <v>141</v>
      </c>
      <c r="B19" s="235"/>
      <c r="C19" s="236"/>
      <c r="D19" s="236"/>
      <c r="E19" s="135"/>
      <c r="F19" s="134">
        <v>0</v>
      </c>
      <c r="G19" s="134">
        <f>F18-G18</f>
        <v>0</v>
      </c>
      <c r="H19" s="134">
        <f t="shared" ref="H19:AI19" si="2">G18-H18</f>
        <v>393.64313361898337</v>
      </c>
      <c r="I19" s="134">
        <f t="shared" si="2"/>
        <v>0</v>
      </c>
      <c r="J19" s="134">
        <f t="shared" si="2"/>
        <v>0</v>
      </c>
      <c r="K19" s="134">
        <f t="shared" si="2"/>
        <v>96.525460202736554</v>
      </c>
      <c r="L19" s="134">
        <f t="shared" si="2"/>
        <v>0</v>
      </c>
      <c r="M19" s="134">
        <f t="shared" si="2"/>
        <v>94.807379999999966</v>
      </c>
      <c r="N19" s="134">
        <f t="shared" si="2"/>
        <v>25.775035428000024</v>
      </c>
      <c r="O19" s="134">
        <f t="shared" si="2"/>
        <v>17.425376064000034</v>
      </c>
      <c r="P19" s="134">
        <f t="shared" si="2"/>
        <v>392.6561524673923</v>
      </c>
      <c r="Q19" s="134">
        <f t="shared" si="2"/>
        <v>49.281828603087092</v>
      </c>
      <c r="R19" s="134">
        <f t="shared" si="2"/>
        <v>-0.85453375374032703</v>
      </c>
      <c r="S19" s="134">
        <f t="shared" si="2"/>
        <v>0</v>
      </c>
      <c r="T19" s="134">
        <f t="shared" si="2"/>
        <v>0</v>
      </c>
      <c r="U19" s="134">
        <f t="shared" si="2"/>
        <v>0</v>
      </c>
      <c r="V19" s="134">
        <f t="shared" si="2"/>
        <v>0</v>
      </c>
      <c r="W19" s="134">
        <f t="shared" si="2"/>
        <v>0</v>
      </c>
      <c r="X19" s="134">
        <f t="shared" si="2"/>
        <v>0</v>
      </c>
      <c r="Y19" s="134">
        <f t="shared" si="2"/>
        <v>0</v>
      </c>
      <c r="Z19" s="134">
        <f t="shared" si="2"/>
        <v>92.523571397683725</v>
      </c>
      <c r="AA19" s="134">
        <f t="shared" si="2"/>
        <v>0</v>
      </c>
      <c r="AB19" s="134">
        <f t="shared" si="2"/>
        <v>0</v>
      </c>
      <c r="AC19" s="134">
        <f t="shared" si="2"/>
        <v>0</v>
      </c>
      <c r="AD19" s="134">
        <f t="shared" si="2"/>
        <v>0</v>
      </c>
      <c r="AE19" s="134">
        <f t="shared" si="2"/>
        <v>0</v>
      </c>
      <c r="AF19" s="134">
        <f t="shared" si="2"/>
        <v>0</v>
      </c>
      <c r="AG19" s="134">
        <f t="shared" si="2"/>
        <v>0</v>
      </c>
      <c r="AH19" s="134">
        <f t="shared" si="2"/>
        <v>0</v>
      </c>
      <c r="AI19" s="134">
        <f t="shared" si="2"/>
        <v>0</v>
      </c>
      <c r="AJ19" s="77"/>
    </row>
    <row r="20" spans="1:36" x14ac:dyDescent="0.4">
      <c r="A20" s="233" t="s">
        <v>143</v>
      </c>
      <c r="B20" s="235"/>
      <c r="C20" s="236"/>
      <c r="D20" s="236"/>
      <c r="E20" s="135"/>
      <c r="F20" s="134">
        <v>0</v>
      </c>
      <c r="G20" s="134">
        <f>$F$18-G18</f>
        <v>0</v>
      </c>
      <c r="H20" s="134">
        <f t="shared" ref="H20:AH20" si="3">$F$18-H18</f>
        <v>393.64313361898337</v>
      </c>
      <c r="I20" s="134">
        <f t="shared" si="3"/>
        <v>393.64313361898337</v>
      </c>
      <c r="J20" s="134">
        <f t="shared" si="3"/>
        <v>393.64313361898337</v>
      </c>
      <c r="K20" s="134">
        <f t="shared" si="3"/>
        <v>490.16859382171992</v>
      </c>
      <c r="L20" s="134">
        <f t="shared" si="3"/>
        <v>490.16859382171992</v>
      </c>
      <c r="M20" s="134">
        <f t="shared" si="3"/>
        <v>584.97597382171989</v>
      </c>
      <c r="N20" s="134">
        <f t="shared" si="3"/>
        <v>610.75100924971991</v>
      </c>
      <c r="O20" s="134">
        <f t="shared" si="3"/>
        <v>628.17638531371995</v>
      </c>
      <c r="P20" s="134">
        <f t="shared" si="3"/>
        <v>1020.8325377811123</v>
      </c>
      <c r="Q20" s="134">
        <f t="shared" si="3"/>
        <v>1070.1143663841995</v>
      </c>
      <c r="R20" s="134">
        <f t="shared" si="3"/>
        <v>1069.259832630459</v>
      </c>
      <c r="S20" s="134">
        <f t="shared" si="3"/>
        <v>1069.259832630459</v>
      </c>
      <c r="T20" s="134">
        <f t="shared" si="3"/>
        <v>1069.259832630459</v>
      </c>
      <c r="U20" s="134">
        <f t="shared" si="3"/>
        <v>1069.259832630459</v>
      </c>
      <c r="V20" s="134">
        <f t="shared" si="3"/>
        <v>1069.259832630459</v>
      </c>
      <c r="W20" s="134">
        <f t="shared" si="3"/>
        <v>1069.259832630459</v>
      </c>
      <c r="X20" s="134">
        <f t="shared" si="3"/>
        <v>1069.259832630459</v>
      </c>
      <c r="Y20" s="134">
        <f t="shared" si="3"/>
        <v>1069.259832630459</v>
      </c>
      <c r="Z20" s="134">
        <f t="shared" si="3"/>
        <v>1161.7834040281427</v>
      </c>
      <c r="AA20" s="134">
        <f t="shared" si="3"/>
        <v>1161.7834040281427</v>
      </c>
      <c r="AB20" s="134">
        <f t="shared" si="3"/>
        <v>1161.7834040281427</v>
      </c>
      <c r="AC20" s="134">
        <f t="shared" si="3"/>
        <v>1161.7834040281427</v>
      </c>
      <c r="AD20" s="134">
        <f t="shared" si="3"/>
        <v>1161.7834040281427</v>
      </c>
      <c r="AE20" s="134">
        <f t="shared" si="3"/>
        <v>1161.7834040281427</v>
      </c>
      <c r="AF20" s="134">
        <f t="shared" si="3"/>
        <v>1161.7834040281427</v>
      </c>
      <c r="AG20" s="134">
        <f t="shared" si="3"/>
        <v>1161.7834040281427</v>
      </c>
      <c r="AH20" s="134">
        <f t="shared" si="3"/>
        <v>1161.7834040281427</v>
      </c>
      <c r="AI20" s="134">
        <f>$F$18-AI18</f>
        <v>1161.7834040281427</v>
      </c>
      <c r="AJ20" s="82"/>
    </row>
    <row r="21" spans="1:36" x14ac:dyDescent="0.4">
      <c r="A21" s="136" t="s">
        <v>205</v>
      </c>
      <c r="B21" s="143">
        <f>SUMPRODUCT(B6:B17,C6:C17)/C18</f>
        <v>10.408530094402963</v>
      </c>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row>
    <row r="22" spans="1:36" hidden="1" x14ac:dyDescent="0.4">
      <c r="A22" s="213"/>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row>
    <row r="23" spans="1:36" ht="21.75" hidden="1" customHeight="1" x14ac:dyDescent="0.4">
      <c r="A23" s="441" t="s">
        <v>2</v>
      </c>
      <c r="B23" s="441" t="s">
        <v>0</v>
      </c>
      <c r="C23" s="441" t="s">
        <v>38</v>
      </c>
      <c r="D23" s="441" t="s">
        <v>88</v>
      </c>
      <c r="E23" s="43" t="s">
        <v>142</v>
      </c>
      <c r="F23" s="244"/>
      <c r="G23" s="244"/>
      <c r="H23" s="244"/>
      <c r="I23" s="244"/>
      <c r="J23" s="244"/>
      <c r="K23" s="244"/>
      <c r="L23" s="244"/>
      <c r="M23" s="244"/>
      <c r="N23" s="244"/>
      <c r="O23" s="244"/>
      <c r="P23" s="244"/>
      <c r="Q23" s="244"/>
      <c r="R23" s="244"/>
      <c r="S23" s="244"/>
      <c r="T23" s="244"/>
      <c r="U23" s="244"/>
      <c r="V23" s="244"/>
      <c r="W23" s="244"/>
      <c r="X23" s="244"/>
      <c r="Y23" s="244"/>
      <c r="Z23" s="244"/>
      <c r="AA23" s="244"/>
      <c r="AB23" s="244"/>
      <c r="AC23" s="244"/>
      <c r="AD23" s="244"/>
      <c r="AE23" s="244"/>
      <c r="AF23" s="244"/>
      <c r="AG23" s="244"/>
      <c r="AH23" s="244"/>
      <c r="AI23" s="244"/>
    </row>
    <row r="24" spans="1:36" ht="21.75" hidden="1" customHeight="1" x14ac:dyDescent="0.4">
      <c r="A24" s="442"/>
      <c r="B24" s="442"/>
      <c r="C24" s="442"/>
      <c r="D24" s="446"/>
      <c r="E24" s="284">
        <v>2033</v>
      </c>
      <c r="F24" s="284">
        <v>2034</v>
      </c>
      <c r="G24" s="284">
        <v>2035</v>
      </c>
      <c r="H24" s="284">
        <v>2036</v>
      </c>
      <c r="I24" s="284">
        <v>2037</v>
      </c>
      <c r="J24" s="284">
        <v>2038</v>
      </c>
      <c r="K24" s="284">
        <v>2039</v>
      </c>
      <c r="L24" s="284">
        <v>2040</v>
      </c>
      <c r="M24" s="284">
        <v>2041</v>
      </c>
      <c r="N24" s="284">
        <v>2042</v>
      </c>
      <c r="O24" s="284">
        <v>2043</v>
      </c>
      <c r="P24" s="284">
        <v>2044</v>
      </c>
      <c r="Q24" s="306">
        <v>2045</v>
      </c>
      <c r="R24" s="306">
        <v>2046</v>
      </c>
      <c r="S24" s="306">
        <v>2047</v>
      </c>
      <c r="T24" s="306"/>
      <c r="U24" s="306"/>
      <c r="V24" s="306"/>
      <c r="W24" s="306"/>
      <c r="X24" s="306"/>
      <c r="Y24" s="306"/>
      <c r="Z24" s="306"/>
      <c r="AA24" s="306"/>
      <c r="AB24" s="306"/>
      <c r="AC24" s="306"/>
      <c r="AD24" s="306"/>
      <c r="AE24" s="306"/>
      <c r="AF24" s="306"/>
      <c r="AG24" s="306"/>
      <c r="AH24" s="306"/>
      <c r="AI24" s="306"/>
    </row>
    <row r="25" spans="1:36" hidden="1" x14ac:dyDescent="0.4">
      <c r="A25" s="4" t="s">
        <v>144</v>
      </c>
      <c r="B25" s="10">
        <v>8.4033613445378155</v>
      </c>
      <c r="C25" s="5">
        <v>142.03601999999998</v>
      </c>
      <c r="D25" s="64">
        <v>1</v>
      </c>
      <c r="E25" s="36">
        <f>T6</f>
        <v>0</v>
      </c>
      <c r="F25" s="36">
        <f t="shared" ref="F25:S39" si="4">U6</f>
        <v>0</v>
      </c>
      <c r="G25" s="36">
        <f t="shared" si="4"/>
        <v>0</v>
      </c>
      <c r="H25" s="36">
        <f t="shared" si="4"/>
        <v>0</v>
      </c>
      <c r="I25" s="36">
        <f t="shared" si="4"/>
        <v>0</v>
      </c>
      <c r="J25" s="36">
        <f t="shared" si="4"/>
        <v>0</v>
      </c>
      <c r="K25" s="36">
        <f t="shared" si="4"/>
        <v>0</v>
      </c>
      <c r="L25" s="36">
        <f t="shared" si="4"/>
        <v>0</v>
      </c>
      <c r="M25" s="36">
        <f t="shared" si="4"/>
        <v>0</v>
      </c>
      <c r="N25" s="36">
        <f t="shared" si="4"/>
        <v>0</v>
      </c>
      <c r="O25" s="36">
        <f t="shared" si="4"/>
        <v>0</v>
      </c>
      <c r="P25" s="36">
        <f t="shared" si="4"/>
        <v>0</v>
      </c>
      <c r="Q25" s="36">
        <f t="shared" si="4"/>
        <v>0</v>
      </c>
      <c r="R25" s="36">
        <f t="shared" si="4"/>
        <v>0</v>
      </c>
      <c r="S25" s="36">
        <f t="shared" si="4"/>
        <v>0</v>
      </c>
      <c r="T25" s="36"/>
      <c r="U25" s="36"/>
      <c r="V25" s="36"/>
      <c r="W25" s="36"/>
      <c r="X25" s="36"/>
      <c r="Y25" s="36"/>
      <c r="Z25" s="36"/>
      <c r="AA25" s="36"/>
      <c r="AB25" s="36"/>
      <c r="AC25" s="36"/>
      <c r="AD25" s="36"/>
      <c r="AE25" s="36"/>
      <c r="AF25" s="36"/>
      <c r="AG25" s="36"/>
      <c r="AH25" s="36"/>
      <c r="AI25" s="36"/>
    </row>
    <row r="26" spans="1:36" hidden="1" x14ac:dyDescent="0.4">
      <c r="A26" s="4" t="s">
        <v>145</v>
      </c>
      <c r="B26" s="10">
        <v>11.619800139437602</v>
      </c>
      <c r="C26" s="5">
        <v>3.0336150000000002</v>
      </c>
      <c r="D26" s="64">
        <v>1</v>
      </c>
      <c r="E26" s="36">
        <f t="shared" ref="E26:E39" si="5">T7</f>
        <v>0</v>
      </c>
      <c r="F26" s="36">
        <f t="shared" si="4"/>
        <v>0</v>
      </c>
      <c r="G26" s="36">
        <f t="shared" si="4"/>
        <v>0</v>
      </c>
      <c r="H26" s="36">
        <f t="shared" si="4"/>
        <v>0</v>
      </c>
      <c r="I26" s="36">
        <f t="shared" si="4"/>
        <v>0</v>
      </c>
      <c r="J26" s="36">
        <f t="shared" si="4"/>
        <v>0</v>
      </c>
      <c r="K26" s="36">
        <f t="shared" si="4"/>
        <v>0</v>
      </c>
      <c r="L26" s="36">
        <f t="shared" si="4"/>
        <v>0</v>
      </c>
      <c r="M26" s="36">
        <f t="shared" si="4"/>
        <v>0</v>
      </c>
      <c r="N26" s="36">
        <f t="shared" si="4"/>
        <v>0</v>
      </c>
      <c r="O26" s="36">
        <f t="shared" si="4"/>
        <v>0</v>
      </c>
      <c r="P26" s="36">
        <f t="shared" si="4"/>
        <v>0</v>
      </c>
      <c r="Q26" s="36">
        <f t="shared" si="4"/>
        <v>0</v>
      </c>
      <c r="R26" s="36">
        <f t="shared" si="4"/>
        <v>0</v>
      </c>
      <c r="S26" s="36">
        <f t="shared" si="4"/>
        <v>0</v>
      </c>
      <c r="T26" s="36"/>
      <c r="U26" s="36"/>
      <c r="V26" s="36"/>
      <c r="W26" s="36"/>
      <c r="X26" s="36"/>
      <c r="Y26" s="36"/>
      <c r="Z26" s="36"/>
      <c r="AA26" s="36"/>
      <c r="AB26" s="36"/>
      <c r="AC26" s="36"/>
      <c r="AD26" s="36"/>
      <c r="AE26" s="36"/>
      <c r="AF26" s="36"/>
      <c r="AG26" s="36"/>
      <c r="AH26" s="36"/>
      <c r="AI26" s="36"/>
    </row>
    <row r="27" spans="1:36" hidden="1" x14ac:dyDescent="0.4">
      <c r="A27" s="4" t="s">
        <v>146</v>
      </c>
      <c r="B27" s="10">
        <v>10</v>
      </c>
      <c r="C27" s="5">
        <v>0.23644317059999997</v>
      </c>
      <c r="D27" s="64">
        <v>1</v>
      </c>
      <c r="E27" s="36">
        <f t="shared" si="5"/>
        <v>0</v>
      </c>
      <c r="F27" s="36">
        <f t="shared" si="4"/>
        <v>0</v>
      </c>
      <c r="G27" s="36">
        <f t="shared" si="4"/>
        <v>0</v>
      </c>
      <c r="H27" s="36">
        <f t="shared" si="4"/>
        <v>0</v>
      </c>
      <c r="I27" s="36">
        <f t="shared" si="4"/>
        <v>0</v>
      </c>
      <c r="J27" s="36">
        <f t="shared" si="4"/>
        <v>0</v>
      </c>
      <c r="K27" s="36">
        <f t="shared" si="4"/>
        <v>0</v>
      </c>
      <c r="L27" s="36">
        <f t="shared" si="4"/>
        <v>0</v>
      </c>
      <c r="M27" s="36">
        <f t="shared" si="4"/>
        <v>0</v>
      </c>
      <c r="N27" s="36">
        <f t="shared" si="4"/>
        <v>0</v>
      </c>
      <c r="O27" s="36">
        <f t="shared" si="4"/>
        <v>0</v>
      </c>
      <c r="P27" s="36">
        <f t="shared" si="4"/>
        <v>0</v>
      </c>
      <c r="Q27" s="36">
        <f t="shared" si="4"/>
        <v>0</v>
      </c>
      <c r="R27" s="36">
        <f t="shared" si="4"/>
        <v>0</v>
      </c>
      <c r="S27" s="36">
        <f t="shared" si="4"/>
        <v>0</v>
      </c>
      <c r="T27" s="36"/>
      <c r="U27" s="36"/>
      <c r="V27" s="36"/>
      <c r="W27" s="36"/>
      <c r="X27" s="36"/>
      <c r="Y27" s="36"/>
      <c r="Z27" s="36"/>
      <c r="AA27" s="36"/>
      <c r="AB27" s="36"/>
      <c r="AC27" s="36"/>
      <c r="AD27" s="36"/>
      <c r="AE27" s="36"/>
      <c r="AF27" s="36"/>
      <c r="AG27" s="36"/>
      <c r="AH27" s="36"/>
      <c r="AI27" s="36"/>
    </row>
    <row r="28" spans="1:36" hidden="1" x14ac:dyDescent="0.4">
      <c r="A28" s="4" t="s">
        <v>147</v>
      </c>
      <c r="B28" s="10">
        <v>8.4033613445378155</v>
      </c>
      <c r="C28" s="5">
        <v>0.56977199999999995</v>
      </c>
      <c r="D28" s="64">
        <v>1</v>
      </c>
      <c r="E28" s="36">
        <f t="shared" si="5"/>
        <v>0</v>
      </c>
      <c r="F28" s="36">
        <f t="shared" si="4"/>
        <v>0</v>
      </c>
      <c r="G28" s="36">
        <f t="shared" si="4"/>
        <v>0</v>
      </c>
      <c r="H28" s="36">
        <f t="shared" si="4"/>
        <v>0</v>
      </c>
      <c r="I28" s="36">
        <f t="shared" si="4"/>
        <v>0</v>
      </c>
      <c r="J28" s="36">
        <f t="shared" si="4"/>
        <v>0</v>
      </c>
      <c r="K28" s="36">
        <f t="shared" si="4"/>
        <v>0</v>
      </c>
      <c r="L28" s="36">
        <f t="shared" si="4"/>
        <v>0</v>
      </c>
      <c r="M28" s="36">
        <f t="shared" si="4"/>
        <v>0</v>
      </c>
      <c r="N28" s="36">
        <f t="shared" si="4"/>
        <v>0</v>
      </c>
      <c r="O28" s="36">
        <f t="shared" si="4"/>
        <v>0</v>
      </c>
      <c r="P28" s="36">
        <f t="shared" si="4"/>
        <v>0</v>
      </c>
      <c r="Q28" s="36">
        <f t="shared" si="4"/>
        <v>0</v>
      </c>
      <c r="R28" s="36">
        <f t="shared" si="4"/>
        <v>0</v>
      </c>
      <c r="S28" s="36">
        <f t="shared" si="4"/>
        <v>0</v>
      </c>
      <c r="T28" s="36"/>
      <c r="U28" s="36"/>
      <c r="V28" s="36"/>
      <c r="W28" s="36"/>
      <c r="X28" s="36"/>
      <c r="Y28" s="36"/>
      <c r="Z28" s="36"/>
      <c r="AA28" s="36"/>
      <c r="AB28" s="36"/>
      <c r="AC28" s="36"/>
      <c r="AD28" s="36"/>
      <c r="AE28" s="36"/>
      <c r="AF28" s="36"/>
      <c r="AG28" s="36"/>
      <c r="AH28" s="36"/>
      <c r="AI28" s="36"/>
    </row>
    <row r="29" spans="1:36" hidden="1" x14ac:dyDescent="0.4">
      <c r="A29" s="4" t="s">
        <v>148</v>
      </c>
      <c r="B29" s="10">
        <v>10</v>
      </c>
      <c r="C29" s="5">
        <v>534.77452746432004</v>
      </c>
      <c r="D29" s="64">
        <v>1</v>
      </c>
      <c r="E29" s="38">
        <f t="shared" si="5"/>
        <v>0</v>
      </c>
      <c r="F29" s="38">
        <f t="shared" si="4"/>
        <v>0</v>
      </c>
      <c r="G29" s="36">
        <f t="shared" si="4"/>
        <v>0</v>
      </c>
      <c r="H29" s="36">
        <f t="shared" si="4"/>
        <v>0</v>
      </c>
      <c r="I29" s="36">
        <f t="shared" si="4"/>
        <v>0</v>
      </c>
      <c r="J29" s="36">
        <f t="shared" si="4"/>
        <v>0</v>
      </c>
      <c r="K29" s="36">
        <f t="shared" si="4"/>
        <v>0</v>
      </c>
      <c r="L29" s="36">
        <f t="shared" si="4"/>
        <v>0</v>
      </c>
      <c r="M29" s="36">
        <f t="shared" si="4"/>
        <v>0</v>
      </c>
      <c r="N29" s="36">
        <f t="shared" si="4"/>
        <v>0</v>
      </c>
      <c r="O29" s="36">
        <f t="shared" si="4"/>
        <v>0</v>
      </c>
      <c r="P29" s="36">
        <f t="shared" si="4"/>
        <v>0</v>
      </c>
      <c r="Q29" s="36">
        <f t="shared" si="4"/>
        <v>0</v>
      </c>
      <c r="R29" s="36">
        <f t="shared" si="4"/>
        <v>0</v>
      </c>
      <c r="S29" s="36">
        <f t="shared" si="4"/>
        <v>0</v>
      </c>
      <c r="T29" s="36"/>
      <c r="U29" s="36"/>
      <c r="V29" s="36"/>
      <c r="W29" s="36"/>
      <c r="X29" s="36"/>
      <c r="Y29" s="36"/>
      <c r="Z29" s="36"/>
      <c r="AA29" s="36"/>
      <c r="AB29" s="36"/>
      <c r="AC29" s="36"/>
      <c r="AD29" s="36"/>
      <c r="AE29" s="36"/>
      <c r="AF29" s="36"/>
      <c r="AG29" s="36"/>
      <c r="AH29" s="36"/>
      <c r="AI29" s="36"/>
    </row>
    <row r="30" spans="1:36" hidden="1" x14ac:dyDescent="0.4">
      <c r="A30" s="4" t="s">
        <v>70</v>
      </c>
      <c r="B30" s="10">
        <v>20</v>
      </c>
      <c r="C30" s="5">
        <v>27.030962271977071</v>
      </c>
      <c r="D30" s="64">
        <v>1</v>
      </c>
      <c r="E30" s="38">
        <f t="shared" si="5"/>
        <v>26.224242623628122</v>
      </c>
      <c r="F30" s="38">
        <f t="shared" si="4"/>
        <v>26.224242623628122</v>
      </c>
      <c r="G30" s="36">
        <f t="shared" si="4"/>
        <v>26.224242623628122</v>
      </c>
      <c r="H30" s="36">
        <f t="shared" si="4"/>
        <v>26.224242623628122</v>
      </c>
      <c r="I30" s="36">
        <f t="shared" si="4"/>
        <v>26.224242623628122</v>
      </c>
      <c r="J30" s="36">
        <f t="shared" si="4"/>
        <v>26.224242623628122</v>
      </c>
      <c r="K30" s="36">
        <f t="shared" si="4"/>
        <v>0</v>
      </c>
      <c r="L30" s="36">
        <f t="shared" si="4"/>
        <v>0</v>
      </c>
      <c r="M30" s="36">
        <f t="shared" si="4"/>
        <v>0</v>
      </c>
      <c r="N30" s="36">
        <f t="shared" si="4"/>
        <v>0</v>
      </c>
      <c r="O30" s="36">
        <f t="shared" si="4"/>
        <v>0</v>
      </c>
      <c r="P30" s="36">
        <f t="shared" si="4"/>
        <v>0</v>
      </c>
      <c r="Q30" s="36">
        <f t="shared" si="4"/>
        <v>0</v>
      </c>
      <c r="R30" s="36">
        <f t="shared" si="4"/>
        <v>0</v>
      </c>
      <c r="S30" s="36">
        <f t="shared" si="4"/>
        <v>0</v>
      </c>
      <c r="T30" s="36"/>
      <c r="U30" s="36"/>
      <c r="V30" s="36"/>
      <c r="W30" s="36"/>
      <c r="X30" s="36"/>
      <c r="Y30" s="36"/>
      <c r="Z30" s="36"/>
      <c r="AA30" s="36"/>
      <c r="AB30" s="36"/>
      <c r="AC30" s="36"/>
      <c r="AD30" s="36"/>
      <c r="AE30" s="36"/>
      <c r="AF30" s="36"/>
      <c r="AG30" s="36"/>
      <c r="AH30" s="36"/>
      <c r="AI30" s="36"/>
    </row>
    <row r="31" spans="1:36" hidden="1" x14ac:dyDescent="0.4">
      <c r="A31" s="4" t="s">
        <v>68</v>
      </c>
      <c r="B31" s="10">
        <v>7</v>
      </c>
      <c r="C31" s="5">
        <v>94.807379999999981</v>
      </c>
      <c r="D31" s="64">
        <v>1</v>
      </c>
      <c r="E31" s="38">
        <f t="shared" si="5"/>
        <v>0</v>
      </c>
      <c r="F31" s="38">
        <f t="shared" si="4"/>
        <v>0</v>
      </c>
      <c r="G31" s="36">
        <f t="shared" si="4"/>
        <v>0</v>
      </c>
      <c r="H31" s="36">
        <f t="shared" si="4"/>
        <v>0</v>
      </c>
      <c r="I31" s="36">
        <f t="shared" si="4"/>
        <v>0</v>
      </c>
      <c r="J31" s="36">
        <f t="shared" si="4"/>
        <v>0</v>
      </c>
      <c r="K31" s="36">
        <f t="shared" si="4"/>
        <v>0</v>
      </c>
      <c r="L31" s="36">
        <f t="shared" si="4"/>
        <v>0</v>
      </c>
      <c r="M31" s="36">
        <f t="shared" si="4"/>
        <v>0</v>
      </c>
      <c r="N31" s="36">
        <f t="shared" si="4"/>
        <v>0</v>
      </c>
      <c r="O31" s="36">
        <f t="shared" si="4"/>
        <v>0</v>
      </c>
      <c r="P31" s="36">
        <f t="shared" si="4"/>
        <v>0</v>
      </c>
      <c r="Q31" s="36">
        <f t="shared" si="4"/>
        <v>0</v>
      </c>
      <c r="R31" s="36">
        <f t="shared" si="4"/>
        <v>0</v>
      </c>
      <c r="S31" s="36">
        <f t="shared" si="4"/>
        <v>0</v>
      </c>
      <c r="T31" s="36"/>
      <c r="U31" s="36"/>
      <c r="V31" s="36"/>
      <c r="W31" s="36"/>
      <c r="X31" s="36"/>
      <c r="Y31" s="36"/>
      <c r="Z31" s="36"/>
      <c r="AA31" s="36"/>
      <c r="AB31" s="36"/>
      <c r="AC31" s="36"/>
      <c r="AD31" s="36"/>
      <c r="AE31" s="36"/>
      <c r="AF31" s="36"/>
      <c r="AG31" s="36"/>
      <c r="AH31" s="36"/>
      <c r="AI31" s="36"/>
    </row>
    <row r="32" spans="1:36" hidden="1" x14ac:dyDescent="0.4">
      <c r="A32" s="4" t="s">
        <v>36</v>
      </c>
      <c r="B32" s="10">
        <v>11</v>
      </c>
      <c r="C32" s="5">
        <v>48.843683263087094</v>
      </c>
      <c r="D32" s="305" t="s">
        <v>200</v>
      </c>
      <c r="E32" s="38">
        <f t="shared" si="5"/>
        <v>0</v>
      </c>
      <c r="F32" s="38">
        <f t="shared" si="4"/>
        <v>0</v>
      </c>
      <c r="G32" s="36">
        <f t="shared" si="4"/>
        <v>0</v>
      </c>
      <c r="H32" s="36">
        <f t="shared" si="4"/>
        <v>0</v>
      </c>
      <c r="I32" s="36">
        <f t="shared" si="4"/>
        <v>0</v>
      </c>
      <c r="J32" s="36">
        <f t="shared" si="4"/>
        <v>0</v>
      </c>
      <c r="K32" s="36">
        <f t="shared" si="4"/>
        <v>0</v>
      </c>
      <c r="L32" s="36">
        <f t="shared" si="4"/>
        <v>0</v>
      </c>
      <c r="M32" s="36">
        <f t="shared" si="4"/>
        <v>0</v>
      </c>
      <c r="N32" s="36">
        <f t="shared" si="4"/>
        <v>0</v>
      </c>
      <c r="O32" s="36">
        <f t="shared" si="4"/>
        <v>0</v>
      </c>
      <c r="P32" s="36">
        <f t="shared" si="4"/>
        <v>0</v>
      </c>
      <c r="Q32" s="36">
        <f t="shared" si="4"/>
        <v>0</v>
      </c>
      <c r="R32" s="36">
        <f t="shared" si="4"/>
        <v>0</v>
      </c>
      <c r="S32" s="36">
        <f t="shared" si="4"/>
        <v>0</v>
      </c>
      <c r="T32" s="36"/>
      <c r="U32" s="36"/>
      <c r="V32" s="36"/>
      <c r="W32" s="36"/>
      <c r="X32" s="36"/>
      <c r="Y32" s="36"/>
      <c r="Z32" s="36"/>
      <c r="AA32" s="36"/>
      <c r="AB32" s="36"/>
      <c r="AC32" s="36"/>
      <c r="AD32" s="36"/>
      <c r="AE32" s="36"/>
      <c r="AF32" s="36"/>
      <c r="AG32" s="36"/>
      <c r="AH32" s="36"/>
      <c r="AI32" s="36"/>
    </row>
    <row r="33" spans="1:35" hidden="1" x14ac:dyDescent="0.4">
      <c r="A33" s="4" t="s">
        <v>69</v>
      </c>
      <c r="B33" s="10">
        <v>20</v>
      </c>
      <c r="C33" s="5">
        <v>66.299328774055596</v>
      </c>
      <c r="D33" s="64">
        <v>1</v>
      </c>
      <c r="E33" s="38">
        <f t="shared" si="5"/>
        <v>66.299328774055596</v>
      </c>
      <c r="F33" s="38">
        <f t="shared" si="4"/>
        <v>66.299328774055596</v>
      </c>
      <c r="G33" s="36">
        <f t="shared" si="4"/>
        <v>66.299328774055596</v>
      </c>
      <c r="H33" s="36">
        <f t="shared" si="4"/>
        <v>66.299328774055596</v>
      </c>
      <c r="I33" s="36">
        <f t="shared" si="4"/>
        <v>66.299328774055596</v>
      </c>
      <c r="J33" s="36">
        <f t="shared" si="4"/>
        <v>66.299328774055596</v>
      </c>
      <c r="K33" s="36">
        <f t="shared" si="4"/>
        <v>0</v>
      </c>
      <c r="L33" s="36">
        <f t="shared" si="4"/>
        <v>0</v>
      </c>
      <c r="M33" s="36">
        <f t="shared" si="4"/>
        <v>0</v>
      </c>
      <c r="N33" s="36">
        <f t="shared" si="4"/>
        <v>0</v>
      </c>
      <c r="O33" s="36">
        <f t="shared" si="4"/>
        <v>0</v>
      </c>
      <c r="P33" s="36">
        <f t="shared" si="4"/>
        <v>0</v>
      </c>
      <c r="Q33" s="36">
        <f t="shared" si="4"/>
        <v>0</v>
      </c>
      <c r="R33" s="36">
        <f t="shared" si="4"/>
        <v>0</v>
      </c>
      <c r="S33" s="36">
        <f t="shared" si="4"/>
        <v>0</v>
      </c>
      <c r="T33" s="36"/>
      <c r="U33" s="36"/>
      <c r="V33" s="36"/>
      <c r="W33" s="36"/>
      <c r="X33" s="36"/>
      <c r="Y33" s="36"/>
      <c r="Z33" s="36"/>
      <c r="AA33" s="36"/>
      <c r="AB33" s="36"/>
      <c r="AC33" s="36"/>
      <c r="AD33" s="36"/>
      <c r="AE33" s="36"/>
      <c r="AF33" s="36"/>
      <c r="AG33" s="36"/>
      <c r="AH33" s="36"/>
      <c r="AI33" s="36"/>
    </row>
    <row r="34" spans="1:35" hidden="1" x14ac:dyDescent="0.4">
      <c r="A34" s="4" t="s">
        <v>149</v>
      </c>
      <c r="B34" s="10">
        <v>10</v>
      </c>
      <c r="C34" s="5">
        <v>22.570562098838892</v>
      </c>
      <c r="D34" s="64">
        <v>1</v>
      </c>
      <c r="E34" s="38">
        <f t="shared" si="5"/>
        <v>0</v>
      </c>
      <c r="F34" s="38">
        <f t="shared" si="4"/>
        <v>0</v>
      </c>
      <c r="G34" s="36">
        <f t="shared" si="4"/>
        <v>0</v>
      </c>
      <c r="H34" s="36">
        <f t="shared" si="4"/>
        <v>0</v>
      </c>
      <c r="I34" s="36">
        <f t="shared" si="4"/>
        <v>0</v>
      </c>
      <c r="J34" s="36">
        <f t="shared" si="4"/>
        <v>0</v>
      </c>
      <c r="K34" s="36">
        <f t="shared" si="4"/>
        <v>0</v>
      </c>
      <c r="L34" s="36">
        <f t="shared" si="4"/>
        <v>0</v>
      </c>
      <c r="M34" s="36">
        <f t="shared" si="4"/>
        <v>0</v>
      </c>
      <c r="N34" s="36">
        <f t="shared" si="4"/>
        <v>0</v>
      </c>
      <c r="O34" s="36">
        <f t="shared" si="4"/>
        <v>0</v>
      </c>
      <c r="P34" s="36">
        <f t="shared" si="4"/>
        <v>0</v>
      </c>
      <c r="Q34" s="36">
        <f t="shared" si="4"/>
        <v>0</v>
      </c>
      <c r="R34" s="36">
        <f t="shared" si="4"/>
        <v>0</v>
      </c>
      <c r="S34" s="36">
        <f t="shared" si="4"/>
        <v>0</v>
      </c>
      <c r="T34" s="36"/>
      <c r="U34" s="36"/>
      <c r="V34" s="36"/>
      <c r="W34" s="36"/>
      <c r="X34" s="36"/>
      <c r="Y34" s="36"/>
      <c r="Z34" s="36"/>
      <c r="AA34" s="36"/>
      <c r="AB34" s="36"/>
      <c r="AC34" s="36"/>
      <c r="AD34" s="36"/>
      <c r="AE34" s="36"/>
      <c r="AF34" s="36"/>
      <c r="AG34" s="36"/>
      <c r="AH34" s="36"/>
      <c r="AI34" s="36"/>
    </row>
    <row r="35" spans="1:35" hidden="1" x14ac:dyDescent="0.4">
      <c r="A35" s="4" t="s">
        <v>150</v>
      </c>
      <c r="B35" s="10">
        <v>10</v>
      </c>
      <c r="C35" s="5">
        <v>115.75245079547553</v>
      </c>
      <c r="D35" s="64">
        <v>1</v>
      </c>
      <c r="E35" s="38">
        <f t="shared" si="5"/>
        <v>0</v>
      </c>
      <c r="F35" s="38">
        <f t="shared" si="4"/>
        <v>0</v>
      </c>
      <c r="G35" s="36">
        <f t="shared" si="4"/>
        <v>0</v>
      </c>
      <c r="H35" s="36">
        <f t="shared" si="4"/>
        <v>0</v>
      </c>
      <c r="I35" s="36">
        <f t="shared" si="4"/>
        <v>0</v>
      </c>
      <c r="J35" s="36">
        <f t="shared" si="4"/>
        <v>0</v>
      </c>
      <c r="K35" s="36">
        <f t="shared" si="4"/>
        <v>0</v>
      </c>
      <c r="L35" s="36">
        <f t="shared" si="4"/>
        <v>0</v>
      </c>
      <c r="M35" s="36">
        <f t="shared" si="4"/>
        <v>0</v>
      </c>
      <c r="N35" s="36">
        <f t="shared" si="4"/>
        <v>0</v>
      </c>
      <c r="O35" s="36">
        <f t="shared" si="4"/>
        <v>0</v>
      </c>
      <c r="P35" s="36">
        <f t="shared" si="4"/>
        <v>0</v>
      </c>
      <c r="Q35" s="36">
        <f t="shared" si="4"/>
        <v>0</v>
      </c>
      <c r="R35" s="36">
        <f t="shared" si="4"/>
        <v>0</v>
      </c>
      <c r="S35" s="36">
        <f t="shared" si="4"/>
        <v>0</v>
      </c>
      <c r="T35" s="36"/>
      <c r="U35" s="36"/>
      <c r="V35" s="36"/>
      <c r="W35" s="36"/>
      <c r="X35" s="36"/>
      <c r="Y35" s="36"/>
      <c r="Z35" s="36"/>
      <c r="AA35" s="36"/>
      <c r="AB35" s="36"/>
      <c r="AC35" s="36"/>
      <c r="AD35" s="36"/>
      <c r="AE35" s="36"/>
      <c r="AF35" s="36"/>
      <c r="AG35" s="36"/>
      <c r="AH35" s="36"/>
      <c r="AI35" s="36"/>
    </row>
    <row r="36" spans="1:35" hidden="1" x14ac:dyDescent="0.4">
      <c r="A36" s="4" t="s">
        <v>66</v>
      </c>
      <c r="B36" s="10">
        <v>10</v>
      </c>
      <c r="C36" s="5">
        <v>105.45216199178856</v>
      </c>
      <c r="D36" s="64">
        <v>1</v>
      </c>
      <c r="E36" s="38">
        <f t="shared" si="5"/>
        <v>0</v>
      </c>
      <c r="F36" s="38">
        <f t="shared" si="4"/>
        <v>0</v>
      </c>
      <c r="G36" s="36">
        <f t="shared" si="4"/>
        <v>0</v>
      </c>
      <c r="H36" s="36">
        <f t="shared" si="4"/>
        <v>0</v>
      </c>
      <c r="I36" s="36">
        <f t="shared" si="4"/>
        <v>0</v>
      </c>
      <c r="J36" s="36">
        <f t="shared" si="4"/>
        <v>0</v>
      </c>
      <c r="K36" s="36">
        <f t="shared" si="4"/>
        <v>0</v>
      </c>
      <c r="L36" s="36">
        <f t="shared" si="4"/>
        <v>0</v>
      </c>
      <c r="M36" s="36">
        <f t="shared" si="4"/>
        <v>0</v>
      </c>
      <c r="N36" s="36">
        <f t="shared" si="4"/>
        <v>0</v>
      </c>
      <c r="O36" s="36">
        <f t="shared" si="4"/>
        <v>0</v>
      </c>
      <c r="P36" s="36">
        <f t="shared" si="4"/>
        <v>0</v>
      </c>
      <c r="Q36" s="36">
        <f t="shared" si="4"/>
        <v>0</v>
      </c>
      <c r="R36" s="36">
        <f t="shared" si="4"/>
        <v>0</v>
      </c>
      <c r="S36" s="36">
        <f t="shared" si="4"/>
        <v>0</v>
      </c>
      <c r="T36" s="36"/>
      <c r="U36" s="36"/>
      <c r="V36" s="36"/>
      <c r="W36" s="36"/>
      <c r="X36" s="36"/>
      <c r="Y36" s="36"/>
      <c r="Z36" s="36"/>
      <c r="AA36" s="36"/>
      <c r="AB36" s="36"/>
      <c r="AC36" s="36"/>
      <c r="AD36" s="36"/>
      <c r="AE36" s="36"/>
      <c r="AF36" s="36"/>
      <c r="AG36" s="36"/>
      <c r="AH36" s="36"/>
      <c r="AI36" s="36"/>
    </row>
    <row r="37" spans="1:35" hidden="1" x14ac:dyDescent="0.4">
      <c r="A37" s="233" t="s">
        <v>58</v>
      </c>
      <c r="B37" s="234"/>
      <c r="C37" s="137">
        <f>SUM(C25:C36)</f>
        <v>1161.4069068301428</v>
      </c>
      <c r="D37" s="309">
        <f>F37/C37</f>
        <v>7.9665077634341469E-2</v>
      </c>
      <c r="E37" s="134">
        <f t="shared" si="5"/>
        <v>92.523571397683725</v>
      </c>
      <c r="F37" s="134">
        <f t="shared" si="4"/>
        <v>92.523571397683725</v>
      </c>
      <c r="G37" s="134">
        <f t="shared" si="4"/>
        <v>92.523571397683725</v>
      </c>
      <c r="H37" s="134">
        <f t="shared" si="4"/>
        <v>92.523571397683725</v>
      </c>
      <c r="I37" s="134">
        <f t="shared" si="4"/>
        <v>92.523571397683725</v>
      </c>
      <c r="J37" s="134">
        <f t="shared" si="4"/>
        <v>92.523571397683725</v>
      </c>
      <c r="K37" s="134">
        <f t="shared" si="4"/>
        <v>0</v>
      </c>
      <c r="L37" s="134">
        <f t="shared" si="4"/>
        <v>0</v>
      </c>
      <c r="M37" s="134">
        <f t="shared" si="4"/>
        <v>0</v>
      </c>
      <c r="N37" s="134">
        <f t="shared" si="4"/>
        <v>0</v>
      </c>
      <c r="O37" s="134">
        <f t="shared" si="4"/>
        <v>0</v>
      </c>
      <c r="P37" s="134">
        <f t="shared" si="4"/>
        <v>0</v>
      </c>
      <c r="Q37" s="134">
        <f t="shared" si="4"/>
        <v>0</v>
      </c>
      <c r="R37" s="134">
        <f t="shared" si="4"/>
        <v>0</v>
      </c>
      <c r="S37" s="134">
        <f t="shared" si="4"/>
        <v>0</v>
      </c>
      <c r="T37" s="134"/>
      <c r="U37" s="134"/>
      <c r="V37" s="134"/>
      <c r="W37" s="134"/>
      <c r="X37" s="134"/>
      <c r="Y37" s="134"/>
      <c r="Z37" s="134"/>
      <c r="AA37" s="134"/>
      <c r="AB37" s="134"/>
      <c r="AC37" s="134"/>
      <c r="AD37" s="134"/>
      <c r="AE37" s="134"/>
      <c r="AF37" s="134"/>
      <c r="AG37" s="134"/>
      <c r="AH37" s="134"/>
      <c r="AI37" s="134"/>
    </row>
    <row r="38" spans="1:35" hidden="1" x14ac:dyDescent="0.4">
      <c r="A38" s="233" t="s">
        <v>141</v>
      </c>
      <c r="B38" s="235"/>
      <c r="C38" s="236"/>
      <c r="D38" s="236"/>
      <c r="E38" s="134">
        <f t="shared" si="5"/>
        <v>0</v>
      </c>
      <c r="F38" s="134">
        <f t="shared" si="4"/>
        <v>0</v>
      </c>
      <c r="G38" s="134">
        <f t="shared" si="4"/>
        <v>0</v>
      </c>
      <c r="H38" s="134">
        <f t="shared" si="4"/>
        <v>0</v>
      </c>
      <c r="I38" s="134">
        <f t="shared" si="4"/>
        <v>0</v>
      </c>
      <c r="J38" s="134">
        <f t="shared" si="4"/>
        <v>0</v>
      </c>
      <c r="K38" s="134">
        <f t="shared" si="4"/>
        <v>92.523571397683725</v>
      </c>
      <c r="L38" s="134">
        <f t="shared" si="4"/>
        <v>0</v>
      </c>
      <c r="M38" s="134">
        <f t="shared" si="4"/>
        <v>0</v>
      </c>
      <c r="N38" s="134">
        <f t="shared" si="4"/>
        <v>0</v>
      </c>
      <c r="O38" s="134">
        <f t="shared" si="4"/>
        <v>0</v>
      </c>
      <c r="P38" s="134">
        <f t="shared" si="4"/>
        <v>0</v>
      </c>
      <c r="Q38" s="134">
        <f t="shared" si="4"/>
        <v>0</v>
      </c>
      <c r="R38" s="134">
        <f t="shared" si="4"/>
        <v>0</v>
      </c>
      <c r="S38" s="134">
        <f t="shared" si="4"/>
        <v>0</v>
      </c>
      <c r="T38" s="134"/>
      <c r="U38" s="134"/>
      <c r="V38" s="134"/>
      <c r="W38" s="134"/>
      <c r="X38" s="134"/>
      <c r="Y38" s="134"/>
      <c r="Z38" s="134"/>
      <c r="AA38" s="134"/>
      <c r="AB38" s="134"/>
      <c r="AC38" s="134"/>
      <c r="AD38" s="134"/>
      <c r="AE38" s="134"/>
      <c r="AF38" s="134"/>
      <c r="AG38" s="134"/>
      <c r="AH38" s="134"/>
      <c r="AI38" s="134"/>
    </row>
    <row r="39" spans="1:35" hidden="1" x14ac:dyDescent="0.4">
      <c r="A39" s="233" t="s">
        <v>143</v>
      </c>
      <c r="B39" s="235"/>
      <c r="C39" s="236"/>
      <c r="D39" s="236"/>
      <c r="E39" s="134">
        <f t="shared" si="5"/>
        <v>1069.259832630459</v>
      </c>
      <c r="F39" s="134">
        <f t="shared" si="4"/>
        <v>1069.259832630459</v>
      </c>
      <c r="G39" s="134">
        <f t="shared" si="4"/>
        <v>1069.259832630459</v>
      </c>
      <c r="H39" s="134">
        <f t="shared" si="4"/>
        <v>1069.259832630459</v>
      </c>
      <c r="I39" s="134">
        <f t="shared" si="4"/>
        <v>1069.259832630459</v>
      </c>
      <c r="J39" s="134">
        <f t="shared" si="4"/>
        <v>1069.259832630459</v>
      </c>
      <c r="K39" s="134">
        <f t="shared" si="4"/>
        <v>1161.7834040281427</v>
      </c>
      <c r="L39" s="134">
        <f t="shared" si="4"/>
        <v>1161.7834040281427</v>
      </c>
      <c r="M39" s="134">
        <f t="shared" si="4"/>
        <v>1161.7834040281427</v>
      </c>
      <c r="N39" s="134">
        <f t="shared" si="4"/>
        <v>1161.7834040281427</v>
      </c>
      <c r="O39" s="134">
        <f t="shared" si="4"/>
        <v>1161.7834040281427</v>
      </c>
      <c r="P39" s="134">
        <f t="shared" si="4"/>
        <v>1161.7834040281427</v>
      </c>
      <c r="Q39" s="134">
        <f t="shared" si="4"/>
        <v>1161.7834040281427</v>
      </c>
      <c r="R39" s="134">
        <f t="shared" si="4"/>
        <v>1161.7834040281427</v>
      </c>
      <c r="S39" s="134">
        <f t="shared" si="4"/>
        <v>1161.7834040281427</v>
      </c>
      <c r="T39" s="134"/>
      <c r="U39" s="134"/>
      <c r="V39" s="134"/>
      <c r="W39" s="134"/>
      <c r="X39" s="134"/>
      <c r="Y39" s="134"/>
      <c r="Z39" s="134"/>
      <c r="AA39" s="134"/>
      <c r="AB39" s="134"/>
      <c r="AC39" s="134"/>
      <c r="AD39" s="134"/>
      <c r="AE39" s="134"/>
      <c r="AF39" s="134"/>
      <c r="AG39" s="134"/>
      <c r="AH39" s="134"/>
      <c r="AI39" s="134"/>
    </row>
    <row r="40" spans="1:35" hidden="1" x14ac:dyDescent="0.4">
      <c r="A40" s="136" t="s">
        <v>205</v>
      </c>
      <c r="B40" s="143">
        <f>SUMPRODUCT(B25:B36,C25:C36)/C37</f>
        <v>10.408942275898548</v>
      </c>
      <c r="C40" s="213"/>
      <c r="D40" s="213"/>
      <c r="E40" s="213"/>
      <c r="F40" s="213"/>
      <c r="G40" s="213"/>
      <c r="H40" s="213"/>
      <c r="I40" s="213"/>
      <c r="J40" s="213"/>
      <c r="K40" s="213"/>
      <c r="L40" s="213"/>
      <c r="M40" s="213"/>
      <c r="N40" s="213"/>
      <c r="O40" s="213"/>
      <c r="P40" s="213"/>
      <c r="Q40" s="213"/>
      <c r="R40" s="213"/>
      <c r="S40" s="213"/>
      <c r="T40" s="213"/>
      <c r="U40" s="213"/>
      <c r="V40" s="213"/>
      <c r="W40" s="213"/>
      <c r="X40" s="213"/>
      <c r="Y40" s="213"/>
      <c r="Z40" s="213"/>
      <c r="AA40" s="213"/>
      <c r="AB40" s="213"/>
      <c r="AC40" s="213"/>
      <c r="AD40" s="213"/>
      <c r="AE40" s="213"/>
      <c r="AF40" s="213"/>
      <c r="AG40" s="213"/>
      <c r="AH40" s="213"/>
      <c r="AI40" s="213"/>
    </row>
    <row r="41" spans="1:35" hidden="1" x14ac:dyDescent="0.4">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row>
    <row r="43" spans="1:35" x14ac:dyDescent="0.4">
      <c r="A43" s="458" t="s">
        <v>3</v>
      </c>
      <c r="B43" s="459"/>
      <c r="C43" s="459"/>
      <c r="D43" s="459"/>
      <c r="E43" s="459"/>
      <c r="F43" s="459"/>
      <c r="G43" s="459"/>
      <c r="H43" s="459"/>
      <c r="I43" s="459"/>
    </row>
    <row r="44" spans="1:35" ht="93.75" customHeight="1" x14ac:dyDescent="0.4">
      <c r="A44" s="457" t="s">
        <v>151</v>
      </c>
      <c r="B44" s="457"/>
      <c r="C44" s="457"/>
      <c r="D44" s="457"/>
      <c r="E44" s="457"/>
      <c r="F44" s="457"/>
      <c r="G44" s="457"/>
      <c r="H44" s="457"/>
      <c r="I44" s="457"/>
    </row>
  </sheetData>
  <mergeCells count="11">
    <mergeCell ref="AJ4:AJ5"/>
    <mergeCell ref="A4:A5"/>
    <mergeCell ref="B4:B5"/>
    <mergeCell ref="C4:C5"/>
    <mergeCell ref="D4:D5"/>
    <mergeCell ref="A44:I44"/>
    <mergeCell ref="A23:A24"/>
    <mergeCell ref="B23:B24"/>
    <mergeCell ref="C23:C24"/>
    <mergeCell ref="D23:D24"/>
    <mergeCell ref="A43:I4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488C9-9630-4316-B5B7-1EE80DA74FD1}">
  <dimension ref="A1:AJ16"/>
  <sheetViews>
    <sheetView workbookViewId="0"/>
  </sheetViews>
  <sheetFormatPr defaultColWidth="8.84375" defaultRowHeight="15" x14ac:dyDescent="0.4"/>
  <cols>
    <col min="1" max="1" width="15.765625" style="67" customWidth="1"/>
    <col min="2" max="2" width="5.84375" style="67" customWidth="1"/>
    <col min="3" max="3" width="8.69140625" style="67" customWidth="1"/>
    <col min="4" max="4" width="8.53515625" style="67" bestFit="1" customWidth="1"/>
    <col min="5" max="19" width="5.4609375" style="67" customWidth="1"/>
    <col min="20" max="35" width="5.4609375" style="67" bestFit="1" customWidth="1"/>
    <col min="36" max="36" width="10.84375" style="67" bestFit="1" customWidth="1"/>
    <col min="37" max="16384" width="8.84375" style="67"/>
  </cols>
  <sheetData>
    <row r="1" spans="1:36" x14ac:dyDescent="0.4">
      <c r="A1" s="9" t="s">
        <v>208</v>
      </c>
    </row>
    <row r="2" spans="1:36" x14ac:dyDescent="0.4">
      <c r="A2" s="78"/>
    </row>
    <row r="3" spans="1:36" x14ac:dyDescent="0.4">
      <c r="A3" s="78"/>
      <c r="E3" s="87">
        <v>0</v>
      </c>
      <c r="F3" s="87">
        <v>1</v>
      </c>
      <c r="G3" s="87">
        <v>2</v>
      </c>
      <c r="H3" s="87">
        <v>3</v>
      </c>
      <c r="I3" s="87">
        <v>4</v>
      </c>
      <c r="J3" s="87">
        <v>5</v>
      </c>
      <c r="K3" s="87">
        <v>6</v>
      </c>
      <c r="L3" s="87">
        <v>7</v>
      </c>
      <c r="M3" s="87">
        <v>8</v>
      </c>
      <c r="N3" s="87">
        <v>9</v>
      </c>
      <c r="O3" s="87">
        <v>10</v>
      </c>
      <c r="P3" s="87">
        <v>11</v>
      </c>
      <c r="Q3" s="87">
        <v>12</v>
      </c>
      <c r="R3" s="87">
        <v>13</v>
      </c>
      <c r="S3" s="87">
        <v>14</v>
      </c>
      <c r="T3" s="87">
        <v>15</v>
      </c>
      <c r="U3" s="87">
        <v>16</v>
      </c>
      <c r="V3" s="87">
        <v>17</v>
      </c>
      <c r="W3" s="87">
        <v>18</v>
      </c>
      <c r="X3" s="87">
        <v>19</v>
      </c>
      <c r="Y3" s="87">
        <v>20</v>
      </c>
      <c r="Z3" s="87">
        <v>21</v>
      </c>
      <c r="AA3" s="87">
        <v>22</v>
      </c>
      <c r="AB3" s="87">
        <v>23</v>
      </c>
      <c r="AC3" s="87">
        <v>24</v>
      </c>
      <c r="AD3" s="87">
        <v>25</v>
      </c>
      <c r="AE3" s="87">
        <v>26</v>
      </c>
      <c r="AF3" s="87">
        <v>27</v>
      </c>
      <c r="AG3" s="87">
        <v>28</v>
      </c>
      <c r="AH3" s="87">
        <v>29</v>
      </c>
      <c r="AI3" s="87">
        <v>30</v>
      </c>
    </row>
    <row r="4" spans="1:36" s="147" customFormat="1"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60" t="s">
        <v>1</v>
      </c>
    </row>
    <row r="5" spans="1:36" s="147" customFormat="1" ht="21.75" customHeight="1" x14ac:dyDescent="0.4">
      <c r="A5" s="440"/>
      <c r="B5" s="442"/>
      <c r="C5" s="442"/>
      <c r="D5" s="446"/>
      <c r="E5" s="284">
        <v>2018</v>
      </c>
      <c r="F5" s="284">
        <v>2019</v>
      </c>
      <c r="G5" s="284">
        <v>2020</v>
      </c>
      <c r="H5" s="284">
        <v>2021</v>
      </c>
      <c r="I5" s="284">
        <v>2022</v>
      </c>
      <c r="J5" s="284">
        <v>2023</v>
      </c>
      <c r="K5" s="284">
        <v>2024</v>
      </c>
      <c r="L5" s="284">
        <v>2025</v>
      </c>
      <c r="M5" s="284">
        <v>2026</v>
      </c>
      <c r="N5" s="284">
        <v>2027</v>
      </c>
      <c r="O5" s="284">
        <v>2028</v>
      </c>
      <c r="P5" s="284">
        <v>2029</v>
      </c>
      <c r="Q5" s="284">
        <v>2030</v>
      </c>
      <c r="R5" s="284">
        <v>2031</v>
      </c>
      <c r="S5" s="284">
        <v>2032</v>
      </c>
      <c r="T5" s="284">
        <v>2033</v>
      </c>
      <c r="U5" s="284">
        <v>2034</v>
      </c>
      <c r="V5" s="284">
        <v>2035</v>
      </c>
      <c r="W5" s="284">
        <v>2036</v>
      </c>
      <c r="X5" s="284">
        <v>2037</v>
      </c>
      <c r="Y5" s="284">
        <v>2038</v>
      </c>
      <c r="Z5" s="284">
        <v>2039</v>
      </c>
      <c r="AA5" s="284">
        <v>2040</v>
      </c>
      <c r="AB5" s="284">
        <v>2041</v>
      </c>
      <c r="AC5" s="284">
        <v>2042</v>
      </c>
      <c r="AD5" s="284">
        <v>2043</v>
      </c>
      <c r="AE5" s="284">
        <v>2044</v>
      </c>
      <c r="AF5" s="284">
        <v>2045</v>
      </c>
      <c r="AG5" s="284">
        <v>2046</v>
      </c>
      <c r="AH5" s="284">
        <v>2047</v>
      </c>
      <c r="AI5" s="284">
        <v>2048</v>
      </c>
      <c r="AJ5" s="461"/>
    </row>
    <row r="6" spans="1:36" s="147" customFormat="1" x14ac:dyDescent="0.4">
      <c r="A6" s="4" t="s">
        <v>209</v>
      </c>
      <c r="B6" s="10">
        <v>5</v>
      </c>
      <c r="C6" s="5">
        <v>1060.9633610867093</v>
      </c>
      <c r="D6" s="305" t="s">
        <v>200</v>
      </c>
      <c r="E6" s="79"/>
      <c r="F6" s="36">
        <v>1060.9633610867093</v>
      </c>
      <c r="G6" s="36">
        <v>783.33046875753917</v>
      </c>
      <c r="H6" s="36">
        <v>484.17460441286318</v>
      </c>
      <c r="I6" s="36">
        <v>256.52198175539945</v>
      </c>
      <c r="J6" s="36">
        <v>114.55361465906041</v>
      </c>
      <c r="K6" s="36">
        <f t="shared" ref="K6:AI6" si="0">IF(K$3&lt;$B6,$C6,IF((($B6-K$3+1)&gt;0),($B6-K$3+1)*J6,0))</f>
        <v>0</v>
      </c>
      <c r="L6" s="36">
        <f t="shared" si="0"/>
        <v>0</v>
      </c>
      <c r="M6" s="36">
        <f t="shared" si="0"/>
        <v>0</v>
      </c>
      <c r="N6" s="36">
        <f t="shared" si="0"/>
        <v>0</v>
      </c>
      <c r="O6" s="36">
        <f t="shared" si="0"/>
        <v>0</v>
      </c>
      <c r="P6" s="36">
        <f t="shared" si="0"/>
        <v>0</v>
      </c>
      <c r="Q6" s="36">
        <f t="shared" si="0"/>
        <v>0</v>
      </c>
      <c r="R6" s="36">
        <f t="shared" si="0"/>
        <v>0</v>
      </c>
      <c r="S6" s="36">
        <f t="shared" si="0"/>
        <v>0</v>
      </c>
      <c r="T6" s="36">
        <f t="shared" si="0"/>
        <v>0</v>
      </c>
      <c r="U6" s="36">
        <f t="shared" si="0"/>
        <v>0</v>
      </c>
      <c r="V6" s="36">
        <f t="shared" si="0"/>
        <v>0</v>
      </c>
      <c r="W6" s="36">
        <f t="shared" si="0"/>
        <v>0</v>
      </c>
      <c r="X6" s="36">
        <f t="shared" si="0"/>
        <v>0</v>
      </c>
      <c r="Y6" s="36">
        <f t="shared" si="0"/>
        <v>0</v>
      </c>
      <c r="Z6" s="36">
        <f t="shared" si="0"/>
        <v>0</v>
      </c>
      <c r="AA6" s="36">
        <f t="shared" si="0"/>
        <v>0</v>
      </c>
      <c r="AB6" s="36">
        <f t="shared" si="0"/>
        <v>0</v>
      </c>
      <c r="AC6" s="36">
        <f t="shared" si="0"/>
        <v>0</v>
      </c>
      <c r="AD6" s="36">
        <f t="shared" si="0"/>
        <v>0</v>
      </c>
      <c r="AE6" s="36">
        <f t="shared" si="0"/>
        <v>0</v>
      </c>
      <c r="AF6" s="36">
        <f t="shared" si="0"/>
        <v>0</v>
      </c>
      <c r="AG6" s="36">
        <f t="shared" si="0"/>
        <v>0</v>
      </c>
      <c r="AH6" s="36">
        <f t="shared" si="0"/>
        <v>0</v>
      </c>
      <c r="AI6" s="36">
        <f t="shared" si="0"/>
        <v>0</v>
      </c>
      <c r="AJ6" s="54">
        <f t="shared" ref="AJ6" si="1">SUM(E6:AI6)</f>
        <v>2699.5440306715714</v>
      </c>
    </row>
    <row r="7" spans="1:36" s="147" customFormat="1" x14ac:dyDescent="0.4">
      <c r="A7" s="233" t="s">
        <v>58</v>
      </c>
      <c r="B7" s="234"/>
      <c r="C7" s="137">
        <f>SUM(C6:C6)</f>
        <v>1060.9633610867093</v>
      </c>
      <c r="D7" s="309" t="s">
        <v>200</v>
      </c>
      <c r="E7" s="135"/>
      <c r="F7" s="134">
        <f t="shared" ref="F7:AJ7" si="2">SUM(F6:F6)</f>
        <v>1060.9633610867093</v>
      </c>
      <c r="G7" s="134">
        <f t="shared" si="2"/>
        <v>783.33046875753917</v>
      </c>
      <c r="H7" s="134">
        <f t="shared" si="2"/>
        <v>484.17460441286318</v>
      </c>
      <c r="I7" s="134">
        <f t="shared" si="2"/>
        <v>256.52198175539945</v>
      </c>
      <c r="J7" s="134">
        <f t="shared" si="2"/>
        <v>114.55361465906041</v>
      </c>
      <c r="K7" s="134">
        <f t="shared" si="2"/>
        <v>0</v>
      </c>
      <c r="L7" s="134">
        <f t="shared" si="2"/>
        <v>0</v>
      </c>
      <c r="M7" s="134">
        <f t="shared" si="2"/>
        <v>0</v>
      </c>
      <c r="N7" s="134">
        <f t="shared" si="2"/>
        <v>0</v>
      </c>
      <c r="O7" s="134">
        <f t="shared" si="2"/>
        <v>0</v>
      </c>
      <c r="P7" s="134">
        <f t="shared" si="2"/>
        <v>0</v>
      </c>
      <c r="Q7" s="134">
        <f t="shared" si="2"/>
        <v>0</v>
      </c>
      <c r="R7" s="134">
        <f t="shared" si="2"/>
        <v>0</v>
      </c>
      <c r="S7" s="134">
        <f t="shared" si="2"/>
        <v>0</v>
      </c>
      <c r="T7" s="134">
        <f t="shared" si="2"/>
        <v>0</v>
      </c>
      <c r="U7" s="134">
        <f t="shared" si="2"/>
        <v>0</v>
      </c>
      <c r="V7" s="134">
        <f t="shared" si="2"/>
        <v>0</v>
      </c>
      <c r="W7" s="134">
        <f t="shared" si="2"/>
        <v>0</v>
      </c>
      <c r="X7" s="134">
        <f t="shared" si="2"/>
        <v>0</v>
      </c>
      <c r="Y7" s="134">
        <f t="shared" si="2"/>
        <v>0</v>
      </c>
      <c r="Z7" s="134">
        <f t="shared" si="2"/>
        <v>0</v>
      </c>
      <c r="AA7" s="134">
        <f t="shared" si="2"/>
        <v>0</v>
      </c>
      <c r="AB7" s="134">
        <f t="shared" si="2"/>
        <v>0</v>
      </c>
      <c r="AC7" s="134">
        <f t="shared" si="2"/>
        <v>0</v>
      </c>
      <c r="AD7" s="134">
        <f t="shared" si="2"/>
        <v>0</v>
      </c>
      <c r="AE7" s="134">
        <f t="shared" si="2"/>
        <v>0</v>
      </c>
      <c r="AF7" s="134">
        <f t="shared" si="2"/>
        <v>0</v>
      </c>
      <c r="AG7" s="134">
        <f t="shared" si="2"/>
        <v>0</v>
      </c>
      <c r="AH7" s="134">
        <f t="shared" si="2"/>
        <v>0</v>
      </c>
      <c r="AI7" s="134">
        <f t="shared" si="2"/>
        <v>0</v>
      </c>
      <c r="AJ7" s="134">
        <f t="shared" si="2"/>
        <v>2699.5440306715714</v>
      </c>
    </row>
    <row r="8" spans="1:36" s="147" customFormat="1" x14ac:dyDescent="0.4">
      <c r="A8" s="233" t="s">
        <v>141</v>
      </c>
      <c r="B8" s="235"/>
      <c r="C8" s="236"/>
      <c r="D8" s="236"/>
      <c r="E8" s="135"/>
      <c r="F8" s="134">
        <v>0</v>
      </c>
      <c r="G8" s="134">
        <f>F7-G7</f>
        <v>277.63289232917009</v>
      </c>
      <c r="H8" s="134">
        <f t="shared" ref="H8:AI8" si="3">G7-H7</f>
        <v>299.15586434467599</v>
      </c>
      <c r="I8" s="134">
        <f t="shared" si="3"/>
        <v>227.65262265746372</v>
      </c>
      <c r="J8" s="134">
        <f t="shared" si="3"/>
        <v>141.96836709633902</v>
      </c>
      <c r="K8" s="134">
        <f t="shared" si="3"/>
        <v>114.55361465906041</v>
      </c>
      <c r="L8" s="134">
        <f t="shared" si="3"/>
        <v>0</v>
      </c>
      <c r="M8" s="134">
        <f t="shared" si="3"/>
        <v>0</v>
      </c>
      <c r="N8" s="134">
        <f t="shared" si="3"/>
        <v>0</v>
      </c>
      <c r="O8" s="134">
        <f t="shared" si="3"/>
        <v>0</v>
      </c>
      <c r="P8" s="134">
        <f t="shared" si="3"/>
        <v>0</v>
      </c>
      <c r="Q8" s="134">
        <f t="shared" si="3"/>
        <v>0</v>
      </c>
      <c r="R8" s="134">
        <f t="shared" si="3"/>
        <v>0</v>
      </c>
      <c r="S8" s="134">
        <f t="shared" si="3"/>
        <v>0</v>
      </c>
      <c r="T8" s="134">
        <f t="shared" si="3"/>
        <v>0</v>
      </c>
      <c r="U8" s="134">
        <f t="shared" si="3"/>
        <v>0</v>
      </c>
      <c r="V8" s="134">
        <f t="shared" si="3"/>
        <v>0</v>
      </c>
      <c r="W8" s="134">
        <f t="shared" si="3"/>
        <v>0</v>
      </c>
      <c r="X8" s="134">
        <f t="shared" si="3"/>
        <v>0</v>
      </c>
      <c r="Y8" s="134">
        <f t="shared" si="3"/>
        <v>0</v>
      </c>
      <c r="Z8" s="134">
        <f t="shared" si="3"/>
        <v>0</v>
      </c>
      <c r="AA8" s="134">
        <f t="shared" si="3"/>
        <v>0</v>
      </c>
      <c r="AB8" s="134">
        <f t="shared" si="3"/>
        <v>0</v>
      </c>
      <c r="AC8" s="134">
        <f t="shared" si="3"/>
        <v>0</v>
      </c>
      <c r="AD8" s="134">
        <f t="shared" si="3"/>
        <v>0</v>
      </c>
      <c r="AE8" s="134">
        <f t="shared" si="3"/>
        <v>0</v>
      </c>
      <c r="AF8" s="134">
        <f t="shared" si="3"/>
        <v>0</v>
      </c>
      <c r="AG8" s="134">
        <f t="shared" si="3"/>
        <v>0</v>
      </c>
      <c r="AH8" s="134">
        <f t="shared" si="3"/>
        <v>0</v>
      </c>
      <c r="AI8" s="134">
        <f t="shared" si="3"/>
        <v>0</v>
      </c>
      <c r="AJ8" s="77"/>
    </row>
    <row r="9" spans="1:36" s="147" customFormat="1" x14ac:dyDescent="0.4">
      <c r="A9" s="233" t="s">
        <v>143</v>
      </c>
      <c r="B9" s="235"/>
      <c r="C9" s="236"/>
      <c r="D9" s="236"/>
      <c r="E9" s="135"/>
      <c r="F9" s="134">
        <v>0</v>
      </c>
      <c r="G9" s="134">
        <f>$F$7-G7</f>
        <v>277.63289232917009</v>
      </c>
      <c r="H9" s="134">
        <f t="shared" ref="H9:AH9" si="4">$F$7-H7</f>
        <v>576.78875667384614</v>
      </c>
      <c r="I9" s="134">
        <f t="shared" si="4"/>
        <v>804.4413793313098</v>
      </c>
      <c r="J9" s="134">
        <f t="shared" si="4"/>
        <v>946.40974642764888</v>
      </c>
      <c r="K9" s="134">
        <f t="shared" si="4"/>
        <v>1060.9633610867093</v>
      </c>
      <c r="L9" s="134">
        <f t="shared" si="4"/>
        <v>1060.9633610867093</v>
      </c>
      <c r="M9" s="134">
        <f t="shared" si="4"/>
        <v>1060.9633610867093</v>
      </c>
      <c r="N9" s="134">
        <f t="shared" si="4"/>
        <v>1060.9633610867093</v>
      </c>
      <c r="O9" s="134">
        <f t="shared" si="4"/>
        <v>1060.9633610867093</v>
      </c>
      <c r="P9" s="134">
        <f t="shared" si="4"/>
        <v>1060.9633610867093</v>
      </c>
      <c r="Q9" s="134">
        <f t="shared" si="4"/>
        <v>1060.9633610867093</v>
      </c>
      <c r="R9" s="134">
        <f t="shared" si="4"/>
        <v>1060.9633610867093</v>
      </c>
      <c r="S9" s="134">
        <f t="shared" si="4"/>
        <v>1060.9633610867093</v>
      </c>
      <c r="T9" s="134">
        <f t="shared" si="4"/>
        <v>1060.9633610867093</v>
      </c>
      <c r="U9" s="134">
        <f t="shared" si="4"/>
        <v>1060.9633610867093</v>
      </c>
      <c r="V9" s="134">
        <f t="shared" si="4"/>
        <v>1060.9633610867093</v>
      </c>
      <c r="W9" s="134">
        <f t="shared" si="4"/>
        <v>1060.9633610867093</v>
      </c>
      <c r="X9" s="134">
        <f t="shared" si="4"/>
        <v>1060.9633610867093</v>
      </c>
      <c r="Y9" s="134">
        <f t="shared" si="4"/>
        <v>1060.9633610867093</v>
      </c>
      <c r="Z9" s="134">
        <f t="shared" si="4"/>
        <v>1060.9633610867093</v>
      </c>
      <c r="AA9" s="134">
        <f t="shared" si="4"/>
        <v>1060.9633610867093</v>
      </c>
      <c r="AB9" s="134">
        <f t="shared" si="4"/>
        <v>1060.9633610867093</v>
      </c>
      <c r="AC9" s="134">
        <f t="shared" si="4"/>
        <v>1060.9633610867093</v>
      </c>
      <c r="AD9" s="134">
        <f t="shared" si="4"/>
        <v>1060.9633610867093</v>
      </c>
      <c r="AE9" s="134">
        <f t="shared" si="4"/>
        <v>1060.9633610867093</v>
      </c>
      <c r="AF9" s="134">
        <f t="shared" si="4"/>
        <v>1060.9633610867093</v>
      </c>
      <c r="AG9" s="134">
        <f t="shared" si="4"/>
        <v>1060.9633610867093</v>
      </c>
      <c r="AH9" s="134">
        <f t="shared" si="4"/>
        <v>1060.9633610867093</v>
      </c>
      <c r="AI9" s="134">
        <f>$F$7-AI7</f>
        <v>1060.9633610867093</v>
      </c>
      <c r="AJ9" s="82"/>
    </row>
    <row r="10" spans="1:36" s="147" customFormat="1" x14ac:dyDescent="0.4">
      <c r="A10" s="136" t="s">
        <v>205</v>
      </c>
      <c r="B10" s="143">
        <f>SUMPRODUCT(B6:B6,C6:C6)/C7</f>
        <v>5</v>
      </c>
      <c r="C10" s="213"/>
      <c r="D10" s="213"/>
      <c r="E10" s="213"/>
      <c r="F10" s="213"/>
      <c r="G10" s="213"/>
      <c r="H10" s="213"/>
      <c r="I10" s="213"/>
      <c r="J10" s="213"/>
      <c r="K10" s="213"/>
      <c r="L10" s="213"/>
      <c r="M10" s="213"/>
      <c r="N10" s="213"/>
      <c r="O10" s="213"/>
      <c r="P10" s="213"/>
      <c r="Q10" s="213"/>
      <c r="R10" s="213"/>
      <c r="S10" s="213"/>
    </row>
    <row r="12" spans="1:36" x14ac:dyDescent="0.4">
      <c r="A12" s="458" t="s">
        <v>3</v>
      </c>
      <c r="B12" s="459"/>
      <c r="C12" s="459"/>
      <c r="D12" s="459"/>
      <c r="E12" s="459"/>
      <c r="F12" s="459"/>
      <c r="G12" s="459"/>
      <c r="H12" s="459"/>
    </row>
    <row r="13" spans="1:36" ht="61.5" customHeight="1" x14ac:dyDescent="0.4">
      <c r="A13" s="447" t="s">
        <v>310</v>
      </c>
      <c r="B13" s="447"/>
      <c r="C13" s="447"/>
      <c r="D13" s="447"/>
      <c r="E13" s="447"/>
      <c r="F13" s="447"/>
      <c r="G13" s="447"/>
      <c r="H13" s="447"/>
    </row>
    <row r="16" spans="1:36" x14ac:dyDescent="0.4">
      <c r="H16" s="147"/>
      <c r="I16" s="147"/>
      <c r="J16" s="147"/>
      <c r="K16" s="147"/>
    </row>
  </sheetData>
  <mergeCells count="7">
    <mergeCell ref="A12:H12"/>
    <mergeCell ref="A13:H13"/>
    <mergeCell ref="AJ4:AJ5"/>
    <mergeCell ref="A4:A5"/>
    <mergeCell ref="B4:B5"/>
    <mergeCell ref="C4:C5"/>
    <mergeCell ref="D4:D5"/>
  </mergeCells>
  <pageMargins left="0.7" right="0.7" top="0.75" bottom="0.75" header="0.3" footer="0.3"/>
  <pageSetup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28F6B-7F1B-4EFA-B3DA-B28B44F06005}">
  <dimension ref="A1:AK53"/>
  <sheetViews>
    <sheetView workbookViewId="0"/>
  </sheetViews>
  <sheetFormatPr defaultColWidth="8.84375" defaultRowHeight="15" x14ac:dyDescent="0.4"/>
  <cols>
    <col min="1" max="1" width="19.84375" style="67" customWidth="1"/>
    <col min="2" max="2" width="6" style="67" customWidth="1"/>
    <col min="3" max="3" width="8.3046875" style="67" customWidth="1"/>
    <col min="4" max="4" width="6.53515625" style="67" bestFit="1" customWidth="1"/>
    <col min="5" max="19" width="5.4609375" style="67" customWidth="1"/>
    <col min="20" max="35" width="5.4609375" style="67" bestFit="1" customWidth="1"/>
    <col min="36" max="36" width="7.4609375" style="67" customWidth="1"/>
    <col min="37" max="16384" width="8.84375" style="67"/>
  </cols>
  <sheetData>
    <row r="1" spans="1:36" x14ac:dyDescent="0.4">
      <c r="A1" s="9" t="s">
        <v>161</v>
      </c>
    </row>
    <row r="2" spans="1:36" x14ac:dyDescent="0.4">
      <c r="A2" s="78"/>
    </row>
    <row r="3" spans="1:36" x14ac:dyDescent="0.4">
      <c r="A3" s="78"/>
    </row>
    <row r="4" spans="1:36" s="147" customFormat="1"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s="147" customFormat="1" ht="21.75" customHeight="1" x14ac:dyDescent="0.4">
      <c r="A5" s="440"/>
      <c r="B5" s="442"/>
      <c r="C5" s="442"/>
      <c r="D5" s="446"/>
      <c r="E5" s="284">
        <v>2018</v>
      </c>
      <c r="F5" s="284">
        <v>2019</v>
      </c>
      <c r="G5" s="284">
        <v>2020</v>
      </c>
      <c r="H5" s="284">
        <v>2021</v>
      </c>
      <c r="I5" s="284">
        <v>2022</v>
      </c>
      <c r="J5" s="284">
        <v>2023</v>
      </c>
      <c r="K5" s="284">
        <v>2024</v>
      </c>
      <c r="L5" s="284">
        <v>2025</v>
      </c>
      <c r="M5" s="284">
        <v>2026</v>
      </c>
      <c r="N5" s="284">
        <v>2027</v>
      </c>
      <c r="O5" s="284">
        <v>2028</v>
      </c>
      <c r="P5" s="284">
        <v>2029</v>
      </c>
      <c r="Q5" s="284">
        <v>2030</v>
      </c>
      <c r="R5" s="284">
        <v>2031</v>
      </c>
      <c r="S5" s="284">
        <v>2032</v>
      </c>
      <c r="T5" s="284">
        <v>2033</v>
      </c>
      <c r="U5" s="284">
        <v>2034</v>
      </c>
      <c r="V5" s="284">
        <v>2035</v>
      </c>
      <c r="W5" s="284">
        <v>2036</v>
      </c>
      <c r="X5" s="284">
        <v>2037</v>
      </c>
      <c r="Y5" s="284">
        <v>2038</v>
      </c>
      <c r="Z5" s="284">
        <v>2039</v>
      </c>
      <c r="AA5" s="284">
        <v>2040</v>
      </c>
      <c r="AB5" s="284">
        <v>2041</v>
      </c>
      <c r="AC5" s="284">
        <v>2042</v>
      </c>
      <c r="AD5" s="284">
        <v>2043</v>
      </c>
      <c r="AE5" s="284">
        <v>2044</v>
      </c>
      <c r="AF5" s="284">
        <v>2045</v>
      </c>
      <c r="AG5" s="284">
        <v>2046</v>
      </c>
      <c r="AH5" s="284">
        <v>2047</v>
      </c>
      <c r="AI5" s="308">
        <v>2048</v>
      </c>
      <c r="AJ5" s="445"/>
    </row>
    <row r="6" spans="1:36" x14ac:dyDescent="0.4">
      <c r="A6" s="4" t="s">
        <v>162</v>
      </c>
      <c r="B6" s="10">
        <v>16</v>
      </c>
      <c r="C6" s="5">
        <v>283.85227802303285</v>
      </c>
      <c r="D6" s="305">
        <v>0.64100000000000046</v>
      </c>
      <c r="E6" s="79"/>
      <c r="F6" s="36">
        <v>181.9493102127642</v>
      </c>
      <c r="G6" s="36">
        <v>181.9493102127642</v>
      </c>
      <c r="H6" s="36">
        <v>181.9493102127642</v>
      </c>
      <c r="I6" s="36">
        <v>181.9493102127642</v>
      </c>
      <c r="J6" s="36">
        <v>181.9493102127642</v>
      </c>
      <c r="K6" s="36">
        <v>181.9493102127642</v>
      </c>
      <c r="L6" s="36">
        <v>181.9493102127642</v>
      </c>
      <c r="M6" s="36">
        <v>181.9493102127642</v>
      </c>
      <c r="N6" s="36">
        <v>181.9493102127642</v>
      </c>
      <c r="O6" s="36">
        <v>181.9493102127642</v>
      </c>
      <c r="P6" s="36">
        <v>181.9493102127642</v>
      </c>
      <c r="Q6" s="36">
        <v>181.9493102127642</v>
      </c>
      <c r="R6" s="36">
        <v>181.9493102127642</v>
      </c>
      <c r="S6" s="36">
        <v>181.9493102127642</v>
      </c>
      <c r="T6" s="36">
        <v>181.9493102127642</v>
      </c>
      <c r="U6" s="36">
        <v>181.9493102127642</v>
      </c>
      <c r="V6" s="36">
        <v>0</v>
      </c>
      <c r="W6" s="36">
        <v>0</v>
      </c>
      <c r="X6" s="36">
        <v>0</v>
      </c>
      <c r="Y6" s="36">
        <v>0</v>
      </c>
      <c r="Z6" s="36">
        <v>0</v>
      </c>
      <c r="AA6" s="36">
        <v>0</v>
      </c>
      <c r="AB6" s="36">
        <v>0</v>
      </c>
      <c r="AC6" s="36">
        <v>0</v>
      </c>
      <c r="AD6" s="36">
        <v>0</v>
      </c>
      <c r="AE6" s="36">
        <v>0</v>
      </c>
      <c r="AF6" s="36">
        <v>0</v>
      </c>
      <c r="AG6" s="36">
        <v>0</v>
      </c>
      <c r="AH6" s="36">
        <v>0</v>
      </c>
      <c r="AI6" s="36">
        <v>0</v>
      </c>
      <c r="AJ6" s="304">
        <f t="shared" ref="AJ6:AJ16" si="0">SUM(E6:AI6)</f>
        <v>2911.1889634042282</v>
      </c>
    </row>
    <row r="7" spans="1:36" x14ac:dyDescent="0.4">
      <c r="A7" s="4" t="s">
        <v>163</v>
      </c>
      <c r="B7" s="10">
        <v>16</v>
      </c>
      <c r="C7" s="5">
        <v>315.08052410466951</v>
      </c>
      <c r="D7" s="305">
        <v>0.76099999999999979</v>
      </c>
      <c r="E7" s="79"/>
      <c r="F7" s="36">
        <v>239.77627884365344</v>
      </c>
      <c r="G7" s="36">
        <v>239.77627884365344</v>
      </c>
      <c r="H7" s="36">
        <v>239.77627884365344</v>
      </c>
      <c r="I7" s="36">
        <v>239.77627884365344</v>
      </c>
      <c r="J7" s="36">
        <v>239.77627884365344</v>
      </c>
      <c r="K7" s="36">
        <v>239.77627884365344</v>
      </c>
      <c r="L7" s="36">
        <v>53.815090789232023</v>
      </c>
      <c r="M7" s="36">
        <v>53.815090789232023</v>
      </c>
      <c r="N7" s="36">
        <v>53.815090789232023</v>
      </c>
      <c r="O7" s="36">
        <v>53.815090789232023</v>
      </c>
      <c r="P7" s="36">
        <v>53.815090789232023</v>
      </c>
      <c r="Q7" s="36">
        <v>53.815090789232023</v>
      </c>
      <c r="R7" s="36">
        <v>53.815090789232023</v>
      </c>
      <c r="S7" s="36">
        <v>53.815090789232023</v>
      </c>
      <c r="T7" s="36">
        <v>53.815090789232023</v>
      </c>
      <c r="U7" s="36">
        <v>53.815090789232023</v>
      </c>
      <c r="V7" s="36">
        <v>0</v>
      </c>
      <c r="W7" s="36">
        <v>0</v>
      </c>
      <c r="X7" s="36">
        <v>0</v>
      </c>
      <c r="Y7" s="36">
        <v>0</v>
      </c>
      <c r="Z7" s="36">
        <v>0</v>
      </c>
      <c r="AA7" s="36">
        <v>0</v>
      </c>
      <c r="AB7" s="36">
        <v>0</v>
      </c>
      <c r="AC7" s="36">
        <v>0</v>
      </c>
      <c r="AD7" s="36">
        <v>0</v>
      </c>
      <c r="AE7" s="36">
        <v>0</v>
      </c>
      <c r="AF7" s="36">
        <v>0</v>
      </c>
      <c r="AG7" s="36">
        <v>0</v>
      </c>
      <c r="AH7" s="36">
        <v>0</v>
      </c>
      <c r="AI7" s="36">
        <v>0</v>
      </c>
      <c r="AJ7" s="54">
        <f t="shared" si="0"/>
        <v>1976.8085809542411</v>
      </c>
    </row>
    <row r="8" spans="1:36" x14ac:dyDescent="0.4">
      <c r="A8" s="4" t="s">
        <v>164</v>
      </c>
      <c r="B8" s="10">
        <v>16</v>
      </c>
      <c r="C8" s="5">
        <v>861.76638200789569</v>
      </c>
      <c r="D8" s="305">
        <v>0.76100000000000001</v>
      </c>
      <c r="E8" s="79"/>
      <c r="F8" s="36">
        <v>655.80421670800865</v>
      </c>
      <c r="G8" s="36">
        <v>655.80421670800865</v>
      </c>
      <c r="H8" s="36">
        <v>655.80421670800865</v>
      </c>
      <c r="I8" s="36">
        <v>655.80421670800865</v>
      </c>
      <c r="J8" s="36">
        <v>655.80421670800865</v>
      </c>
      <c r="K8" s="36">
        <v>655.80421670800865</v>
      </c>
      <c r="L8" s="36">
        <v>655.80421670800865</v>
      </c>
      <c r="M8" s="36">
        <v>655.80421670800865</v>
      </c>
      <c r="N8" s="36">
        <v>655.80421670800865</v>
      </c>
      <c r="O8" s="36">
        <v>655.80421670800865</v>
      </c>
      <c r="P8" s="36">
        <v>655.80421670800865</v>
      </c>
      <c r="Q8" s="36">
        <v>655.80421670800865</v>
      </c>
      <c r="R8" s="36">
        <v>655.80421670800865</v>
      </c>
      <c r="S8" s="36">
        <v>655.80421670800865</v>
      </c>
      <c r="T8" s="36">
        <v>655.80421670800865</v>
      </c>
      <c r="U8" s="36">
        <v>655.80421670800865</v>
      </c>
      <c r="V8" s="36">
        <v>0</v>
      </c>
      <c r="W8" s="36">
        <v>0</v>
      </c>
      <c r="X8" s="36">
        <v>0</v>
      </c>
      <c r="Y8" s="36">
        <v>0</v>
      </c>
      <c r="Z8" s="36">
        <v>0</v>
      </c>
      <c r="AA8" s="36">
        <v>0</v>
      </c>
      <c r="AB8" s="36">
        <v>0</v>
      </c>
      <c r="AC8" s="36">
        <v>0</v>
      </c>
      <c r="AD8" s="36">
        <v>0</v>
      </c>
      <c r="AE8" s="36">
        <v>0</v>
      </c>
      <c r="AF8" s="36">
        <v>0</v>
      </c>
      <c r="AG8" s="36">
        <v>0</v>
      </c>
      <c r="AH8" s="36">
        <v>0</v>
      </c>
      <c r="AI8" s="36">
        <v>0</v>
      </c>
      <c r="AJ8" s="54">
        <f t="shared" si="0"/>
        <v>10492.867467328138</v>
      </c>
    </row>
    <row r="9" spans="1:36" x14ac:dyDescent="0.4">
      <c r="A9" s="4" t="s">
        <v>288</v>
      </c>
      <c r="B9" s="10">
        <v>15</v>
      </c>
      <c r="C9" s="5">
        <v>242.04835882980103</v>
      </c>
      <c r="D9" s="305">
        <v>0.64100000000000013</v>
      </c>
      <c r="E9" s="79"/>
      <c r="F9" s="36">
        <v>155.15299800990249</v>
      </c>
      <c r="G9" s="36">
        <v>155.15299800990249</v>
      </c>
      <c r="H9" s="36">
        <v>155.15299800990249</v>
      </c>
      <c r="I9" s="36">
        <v>155.15299800990249</v>
      </c>
      <c r="J9" s="36">
        <v>155.15299800990249</v>
      </c>
      <c r="K9" s="36">
        <v>155.15299800990249</v>
      </c>
      <c r="L9" s="36">
        <v>155.15299800990249</v>
      </c>
      <c r="M9" s="36">
        <v>155.15299800990249</v>
      </c>
      <c r="N9" s="36">
        <v>155.15299800990249</v>
      </c>
      <c r="O9" s="36">
        <v>155.15299800990249</v>
      </c>
      <c r="P9" s="36">
        <v>155.15299800990249</v>
      </c>
      <c r="Q9" s="36">
        <v>155.15299800990249</v>
      </c>
      <c r="R9" s="36">
        <v>155.15299800990249</v>
      </c>
      <c r="S9" s="36">
        <v>155.15299800990249</v>
      </c>
      <c r="T9" s="36">
        <v>155.15299800990249</v>
      </c>
      <c r="U9" s="36">
        <v>0</v>
      </c>
      <c r="V9" s="36">
        <v>0</v>
      </c>
      <c r="W9" s="36">
        <v>0</v>
      </c>
      <c r="X9" s="36">
        <v>0</v>
      </c>
      <c r="Y9" s="36">
        <v>0</v>
      </c>
      <c r="Z9" s="36">
        <v>0</v>
      </c>
      <c r="AA9" s="36">
        <v>0</v>
      </c>
      <c r="AB9" s="36">
        <v>0</v>
      </c>
      <c r="AC9" s="36">
        <v>0</v>
      </c>
      <c r="AD9" s="36">
        <v>0</v>
      </c>
      <c r="AE9" s="36">
        <v>0</v>
      </c>
      <c r="AF9" s="36">
        <v>0</v>
      </c>
      <c r="AG9" s="36">
        <v>0</v>
      </c>
      <c r="AH9" s="36">
        <v>0</v>
      </c>
      <c r="AI9" s="36">
        <v>0</v>
      </c>
      <c r="AJ9" s="54">
        <f t="shared" si="0"/>
        <v>2327.2949701485381</v>
      </c>
    </row>
    <row r="10" spans="1:36" x14ac:dyDescent="0.4">
      <c r="A10" s="4" t="s">
        <v>290</v>
      </c>
      <c r="B10" s="10">
        <v>15</v>
      </c>
      <c r="C10" s="5">
        <v>7.6326068622394798</v>
      </c>
      <c r="D10" s="305">
        <v>0.76100000000000001</v>
      </c>
      <c r="E10" s="80"/>
      <c r="F10" s="38">
        <v>5.8084138221642441</v>
      </c>
      <c r="G10" s="36">
        <v>5.8084138221642441</v>
      </c>
      <c r="H10" s="36">
        <v>5.8084138221642441</v>
      </c>
      <c r="I10" s="36">
        <v>5.8084138221642441</v>
      </c>
      <c r="J10" s="36">
        <v>5.8084138221642441</v>
      </c>
      <c r="K10" s="36">
        <v>5.8084138221642441</v>
      </c>
      <c r="L10" s="36">
        <v>1.6344520606681694</v>
      </c>
      <c r="M10" s="36">
        <v>1.6344520606681694</v>
      </c>
      <c r="N10" s="36">
        <v>1.6344520606681694</v>
      </c>
      <c r="O10" s="36">
        <v>1.6344520606681694</v>
      </c>
      <c r="P10" s="36">
        <v>1.6344520606681694</v>
      </c>
      <c r="Q10" s="36">
        <v>1.6344520606681694</v>
      </c>
      <c r="R10" s="36">
        <v>1.6344520606681694</v>
      </c>
      <c r="S10" s="36">
        <v>1.6344520606681694</v>
      </c>
      <c r="T10" s="36">
        <v>1.6344520606681694</v>
      </c>
      <c r="U10" s="36">
        <v>0</v>
      </c>
      <c r="V10" s="36">
        <v>0</v>
      </c>
      <c r="W10" s="36">
        <v>0</v>
      </c>
      <c r="X10" s="36">
        <v>0</v>
      </c>
      <c r="Y10" s="36">
        <v>0</v>
      </c>
      <c r="Z10" s="36">
        <v>0</v>
      </c>
      <c r="AA10" s="36">
        <v>0</v>
      </c>
      <c r="AB10" s="36">
        <v>0</v>
      </c>
      <c r="AC10" s="36">
        <v>0</v>
      </c>
      <c r="AD10" s="36">
        <v>0</v>
      </c>
      <c r="AE10" s="36">
        <v>0</v>
      </c>
      <c r="AF10" s="36">
        <v>0</v>
      </c>
      <c r="AG10" s="36">
        <v>0</v>
      </c>
      <c r="AH10" s="36">
        <v>0</v>
      </c>
      <c r="AI10" s="36">
        <v>0</v>
      </c>
      <c r="AJ10" s="54">
        <f t="shared" si="0"/>
        <v>49.560551478998967</v>
      </c>
    </row>
    <row r="11" spans="1:36" x14ac:dyDescent="0.4">
      <c r="A11" s="4" t="s">
        <v>289</v>
      </c>
      <c r="B11" s="10">
        <v>15</v>
      </c>
      <c r="C11" s="5">
        <v>15.332543788999084</v>
      </c>
      <c r="D11" s="305">
        <v>0.76100000000000001</v>
      </c>
      <c r="E11" s="80"/>
      <c r="F11" s="38">
        <v>11.668065823428304</v>
      </c>
      <c r="G11" s="36">
        <v>11.668065823428304</v>
      </c>
      <c r="H11" s="36">
        <v>11.668065823428304</v>
      </c>
      <c r="I11" s="36">
        <v>11.668065823428304</v>
      </c>
      <c r="J11" s="36">
        <v>11.668065823428304</v>
      </c>
      <c r="K11" s="36">
        <v>11.668065823428304</v>
      </c>
      <c r="L11" s="36">
        <v>11.668065823428304</v>
      </c>
      <c r="M11" s="36">
        <v>11.668065823428304</v>
      </c>
      <c r="N11" s="36">
        <v>11.668065823428304</v>
      </c>
      <c r="O11" s="36">
        <v>11.668065823428304</v>
      </c>
      <c r="P11" s="36">
        <v>11.668065823428304</v>
      </c>
      <c r="Q11" s="36">
        <v>11.668065823428304</v>
      </c>
      <c r="R11" s="36">
        <v>11.668065823428304</v>
      </c>
      <c r="S11" s="36">
        <v>11.668065823428304</v>
      </c>
      <c r="T11" s="36">
        <v>11.668065823428304</v>
      </c>
      <c r="U11" s="36">
        <v>0</v>
      </c>
      <c r="V11" s="36">
        <v>0</v>
      </c>
      <c r="W11" s="36">
        <v>0</v>
      </c>
      <c r="X11" s="36">
        <v>0</v>
      </c>
      <c r="Y11" s="36">
        <v>0</v>
      </c>
      <c r="Z11" s="36">
        <v>0</v>
      </c>
      <c r="AA11" s="36">
        <v>0</v>
      </c>
      <c r="AB11" s="36">
        <v>0</v>
      </c>
      <c r="AC11" s="36">
        <v>0</v>
      </c>
      <c r="AD11" s="36">
        <v>0</v>
      </c>
      <c r="AE11" s="36">
        <v>0</v>
      </c>
      <c r="AF11" s="36">
        <v>0</v>
      </c>
      <c r="AG11" s="36">
        <v>0</v>
      </c>
      <c r="AH11" s="36">
        <v>0</v>
      </c>
      <c r="AI11" s="36">
        <v>0</v>
      </c>
      <c r="AJ11" s="54">
        <f t="shared" si="0"/>
        <v>175.02098735142454</v>
      </c>
    </row>
    <row r="12" spans="1:36" x14ac:dyDescent="0.4">
      <c r="A12" s="4" t="s">
        <v>165</v>
      </c>
      <c r="B12" s="10">
        <v>18</v>
      </c>
      <c r="C12" s="5">
        <v>929.40446050243111</v>
      </c>
      <c r="D12" s="305">
        <v>0.64097205467953478</v>
      </c>
      <c r="E12" s="80"/>
      <c r="F12" s="38">
        <v>595.72228667656782</v>
      </c>
      <c r="G12" s="36">
        <v>595.72228667656782</v>
      </c>
      <c r="H12" s="36">
        <v>595.72228667656782</v>
      </c>
      <c r="I12" s="36">
        <v>595.72228667656782</v>
      </c>
      <c r="J12" s="36">
        <v>595.72228667656782</v>
      </c>
      <c r="K12" s="36">
        <v>595.72228667656782</v>
      </c>
      <c r="L12" s="36">
        <v>595.72228667656782</v>
      </c>
      <c r="M12" s="36">
        <v>595.72228667656782</v>
      </c>
      <c r="N12" s="36">
        <v>595.72228667656782</v>
      </c>
      <c r="O12" s="36">
        <v>595.72228667656782</v>
      </c>
      <c r="P12" s="36">
        <v>595.72228667656782</v>
      </c>
      <c r="Q12" s="36">
        <v>595.72228667656782</v>
      </c>
      <c r="R12" s="36">
        <v>595.72228667656782</v>
      </c>
      <c r="S12" s="36">
        <v>595.72228667656782</v>
      </c>
      <c r="T12" s="36">
        <v>595.72228667656782</v>
      </c>
      <c r="U12" s="36">
        <v>595.72228667656782</v>
      </c>
      <c r="V12" s="36">
        <v>595.72228667656782</v>
      </c>
      <c r="W12" s="36">
        <v>595.72228667656782</v>
      </c>
      <c r="X12" s="36">
        <v>0</v>
      </c>
      <c r="Y12" s="36">
        <v>0</v>
      </c>
      <c r="Z12" s="36">
        <v>0</v>
      </c>
      <c r="AA12" s="36">
        <v>0</v>
      </c>
      <c r="AB12" s="36">
        <v>0</v>
      </c>
      <c r="AC12" s="36">
        <v>0</v>
      </c>
      <c r="AD12" s="36">
        <v>0</v>
      </c>
      <c r="AE12" s="36">
        <v>0</v>
      </c>
      <c r="AF12" s="36">
        <v>0</v>
      </c>
      <c r="AG12" s="36">
        <v>0</v>
      </c>
      <c r="AH12" s="36">
        <v>0</v>
      </c>
      <c r="AI12" s="36">
        <v>0</v>
      </c>
      <c r="AJ12" s="54">
        <f t="shared" si="0"/>
        <v>10723.001160178221</v>
      </c>
    </row>
    <row r="13" spans="1:36" x14ac:dyDescent="0.4">
      <c r="A13" s="4" t="s">
        <v>166</v>
      </c>
      <c r="B13" s="10">
        <v>18</v>
      </c>
      <c r="C13" s="5">
        <v>3743.3045833296051</v>
      </c>
      <c r="D13" s="305">
        <v>0.76095057018177781</v>
      </c>
      <c r="E13" s="80"/>
      <c r="F13" s="38">
        <v>2848.4697570487251</v>
      </c>
      <c r="G13" s="36">
        <v>2848.4697570487251</v>
      </c>
      <c r="H13" s="36">
        <v>2848.4697570487251</v>
      </c>
      <c r="I13" s="36">
        <v>2848.4697570487251</v>
      </c>
      <c r="J13" s="36">
        <v>2848.4697570487251</v>
      </c>
      <c r="K13" s="36">
        <v>2848.4697570487251</v>
      </c>
      <c r="L13" s="36">
        <v>591.17648846666623</v>
      </c>
      <c r="M13" s="36">
        <v>591.17648846666623</v>
      </c>
      <c r="N13" s="36">
        <v>591.17648846666623</v>
      </c>
      <c r="O13" s="36">
        <v>591.17648846666623</v>
      </c>
      <c r="P13" s="36">
        <v>591.17648846666623</v>
      </c>
      <c r="Q13" s="36">
        <v>591.17648846666623</v>
      </c>
      <c r="R13" s="36">
        <v>591.17648846666623</v>
      </c>
      <c r="S13" s="36">
        <v>591.17648846666623</v>
      </c>
      <c r="T13" s="36">
        <v>591.17648846666623</v>
      </c>
      <c r="U13" s="36">
        <v>591.17648846666623</v>
      </c>
      <c r="V13" s="36">
        <v>591.17648846666623</v>
      </c>
      <c r="W13" s="36">
        <v>591.17648846666623</v>
      </c>
      <c r="X13" s="36">
        <v>0</v>
      </c>
      <c r="Y13" s="36">
        <v>0</v>
      </c>
      <c r="Z13" s="36">
        <v>0</v>
      </c>
      <c r="AA13" s="36">
        <v>0</v>
      </c>
      <c r="AB13" s="36">
        <v>0</v>
      </c>
      <c r="AC13" s="36">
        <v>0</v>
      </c>
      <c r="AD13" s="36">
        <v>0</v>
      </c>
      <c r="AE13" s="36">
        <v>0</v>
      </c>
      <c r="AF13" s="36">
        <v>0</v>
      </c>
      <c r="AG13" s="36">
        <v>0</v>
      </c>
      <c r="AH13" s="36">
        <v>0</v>
      </c>
      <c r="AI13" s="36">
        <v>0</v>
      </c>
      <c r="AJ13" s="54">
        <f t="shared" si="0"/>
        <v>24184.936403892349</v>
      </c>
    </row>
    <row r="14" spans="1:36" x14ac:dyDescent="0.4">
      <c r="A14" s="4" t="s">
        <v>167</v>
      </c>
      <c r="B14" s="10">
        <v>15</v>
      </c>
      <c r="C14" s="5">
        <v>4.5476902973781588</v>
      </c>
      <c r="D14" s="305">
        <v>0.76</v>
      </c>
      <c r="E14" s="80"/>
      <c r="F14" s="38">
        <v>3.4562446260074009</v>
      </c>
      <c r="G14" s="36">
        <v>3.4562446260074009</v>
      </c>
      <c r="H14" s="36">
        <v>3.4562446260074009</v>
      </c>
      <c r="I14" s="36">
        <v>3.4562446260074009</v>
      </c>
      <c r="J14" s="36">
        <v>3.4562446260074009</v>
      </c>
      <c r="K14" s="36">
        <v>3.4562446260074009</v>
      </c>
      <c r="L14" s="36">
        <v>3.4562446260074009</v>
      </c>
      <c r="M14" s="36">
        <v>3.4562446260074009</v>
      </c>
      <c r="N14" s="36">
        <v>3.4562446260074009</v>
      </c>
      <c r="O14" s="36">
        <v>3.4562446260074009</v>
      </c>
      <c r="P14" s="36">
        <v>3.474320731353818</v>
      </c>
      <c r="Q14" s="36">
        <v>3.474320731353818</v>
      </c>
      <c r="R14" s="36">
        <v>3.474320731353818</v>
      </c>
      <c r="S14" s="36">
        <v>3.474320731353818</v>
      </c>
      <c r="T14" s="36">
        <v>3.474320731353818</v>
      </c>
      <c r="U14" s="36">
        <v>0</v>
      </c>
      <c r="V14" s="36">
        <v>0</v>
      </c>
      <c r="W14" s="36">
        <v>0</v>
      </c>
      <c r="X14" s="36">
        <v>0</v>
      </c>
      <c r="Y14" s="36">
        <v>0</v>
      </c>
      <c r="Z14" s="36">
        <v>0</v>
      </c>
      <c r="AA14" s="36">
        <v>0</v>
      </c>
      <c r="AB14" s="36">
        <v>0</v>
      </c>
      <c r="AC14" s="36">
        <v>0</v>
      </c>
      <c r="AD14" s="36">
        <v>0</v>
      </c>
      <c r="AE14" s="36">
        <v>0</v>
      </c>
      <c r="AF14" s="36">
        <v>0</v>
      </c>
      <c r="AG14" s="36">
        <v>0</v>
      </c>
      <c r="AH14" s="36">
        <v>0</v>
      </c>
      <c r="AI14" s="36">
        <v>0</v>
      </c>
      <c r="AJ14" s="54">
        <f t="shared" si="0"/>
        <v>51.934049916843115</v>
      </c>
    </row>
    <row r="15" spans="1:36" x14ac:dyDescent="0.4">
      <c r="A15" s="4" t="s">
        <v>71</v>
      </c>
      <c r="B15" s="10">
        <v>15</v>
      </c>
      <c r="C15" s="5">
        <v>2237.390416666683</v>
      </c>
      <c r="D15" s="305">
        <v>0.76123949774075417</v>
      </c>
      <c r="E15" s="80"/>
      <c r="F15" s="38">
        <v>1703.1899570333226</v>
      </c>
      <c r="G15" s="36">
        <v>1703.1899570333226</v>
      </c>
      <c r="H15" s="36">
        <v>1703.1899570333226</v>
      </c>
      <c r="I15" s="36">
        <v>1703.1899570333226</v>
      </c>
      <c r="J15" s="36">
        <v>1703.1899570333226</v>
      </c>
      <c r="K15" s="36">
        <v>1703.1899570333226</v>
      </c>
      <c r="L15" s="36">
        <v>1703.1899570333226</v>
      </c>
      <c r="M15" s="36">
        <v>1703.1899570333226</v>
      </c>
      <c r="N15" s="36">
        <v>1703.1899570333226</v>
      </c>
      <c r="O15" s="36">
        <v>1703.1899570333226</v>
      </c>
      <c r="P15" s="36">
        <v>1703.1899570333226</v>
      </c>
      <c r="Q15" s="36">
        <v>1703.1899570333226</v>
      </c>
      <c r="R15" s="36">
        <v>1703.1899570333226</v>
      </c>
      <c r="S15" s="36">
        <v>1703.1899570333226</v>
      </c>
      <c r="T15" s="36">
        <v>1703.1899570333226</v>
      </c>
      <c r="U15" s="36">
        <v>0</v>
      </c>
      <c r="V15" s="36">
        <v>0</v>
      </c>
      <c r="W15" s="36">
        <v>0</v>
      </c>
      <c r="X15" s="36">
        <v>0</v>
      </c>
      <c r="Y15" s="36">
        <v>0</v>
      </c>
      <c r="Z15" s="36">
        <v>0</v>
      </c>
      <c r="AA15" s="36">
        <v>0</v>
      </c>
      <c r="AB15" s="36">
        <v>0</v>
      </c>
      <c r="AC15" s="36">
        <v>0</v>
      </c>
      <c r="AD15" s="36">
        <v>0</v>
      </c>
      <c r="AE15" s="36">
        <v>0</v>
      </c>
      <c r="AF15" s="36">
        <v>0</v>
      </c>
      <c r="AG15" s="36">
        <v>0</v>
      </c>
      <c r="AH15" s="36">
        <v>0</v>
      </c>
      <c r="AI15" s="36">
        <v>0</v>
      </c>
      <c r="AJ15" s="54">
        <f t="shared" si="0"/>
        <v>25547.849355499839</v>
      </c>
    </row>
    <row r="16" spans="1:36" x14ac:dyDescent="0.4">
      <c r="A16" s="4" t="s">
        <v>36</v>
      </c>
      <c r="B16" s="10">
        <v>11</v>
      </c>
      <c r="C16" s="5">
        <v>489.48561034369339</v>
      </c>
      <c r="D16" s="305" t="s">
        <v>200</v>
      </c>
      <c r="E16" s="80"/>
      <c r="F16" s="38">
        <v>489.48561034369339</v>
      </c>
      <c r="G16" s="36">
        <v>489.48561034369339</v>
      </c>
      <c r="H16" s="36">
        <v>489.48561034369339</v>
      </c>
      <c r="I16" s="36">
        <v>489.48561034369339</v>
      </c>
      <c r="J16" s="36">
        <v>489.48561034369339</v>
      </c>
      <c r="K16" s="36">
        <v>489.48561034369339</v>
      </c>
      <c r="L16" s="36">
        <v>489.48561034369339</v>
      </c>
      <c r="M16" s="36">
        <v>489.48561034369339</v>
      </c>
      <c r="N16" s="36">
        <v>489.48561034369339</v>
      </c>
      <c r="O16" s="36">
        <v>489.48561034369339</v>
      </c>
      <c r="P16" s="36">
        <v>489.48561034369339</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54">
        <f t="shared" si="0"/>
        <v>5384.3417137806264</v>
      </c>
    </row>
    <row r="17" spans="1:37" x14ac:dyDescent="0.4">
      <c r="A17" s="233" t="s">
        <v>58</v>
      </c>
      <c r="B17" s="234"/>
      <c r="C17" s="137">
        <f>SUM(C6:C16)</f>
        <v>9129.8454547564288</v>
      </c>
      <c r="D17" s="309">
        <f>F17/C17</f>
        <v>0.75472067663078157</v>
      </c>
      <c r="E17" s="135"/>
      <c r="F17" s="134">
        <f t="shared" ref="F17:AJ17" si="1">SUM(F6:F16)</f>
        <v>6890.4831391482376</v>
      </c>
      <c r="G17" s="134">
        <f t="shared" si="1"/>
        <v>6890.4831391482376</v>
      </c>
      <c r="H17" s="134">
        <f t="shared" si="1"/>
        <v>6890.4831391482376</v>
      </c>
      <c r="I17" s="134">
        <f t="shared" si="1"/>
        <v>6890.4831391482376</v>
      </c>
      <c r="J17" s="134">
        <f t="shared" si="1"/>
        <v>6890.4831391482376</v>
      </c>
      <c r="K17" s="134">
        <f t="shared" si="1"/>
        <v>6890.4831391482376</v>
      </c>
      <c r="L17" s="134">
        <f t="shared" si="1"/>
        <v>4443.0547207502614</v>
      </c>
      <c r="M17" s="134">
        <f t="shared" si="1"/>
        <v>4443.0547207502614</v>
      </c>
      <c r="N17" s="134">
        <f t="shared" si="1"/>
        <v>4443.0547207502614</v>
      </c>
      <c r="O17" s="134">
        <f t="shared" si="1"/>
        <v>4443.0547207502614</v>
      </c>
      <c r="P17" s="134">
        <f t="shared" si="1"/>
        <v>4443.0727968556075</v>
      </c>
      <c r="Q17" s="134">
        <f t="shared" si="1"/>
        <v>3953.5871865119138</v>
      </c>
      <c r="R17" s="134">
        <f t="shared" si="1"/>
        <v>3953.5871865119138</v>
      </c>
      <c r="S17" s="134">
        <f t="shared" si="1"/>
        <v>3953.5871865119138</v>
      </c>
      <c r="T17" s="134">
        <f t="shared" si="1"/>
        <v>3953.5871865119138</v>
      </c>
      <c r="U17" s="134">
        <f t="shared" si="1"/>
        <v>2078.4673928532388</v>
      </c>
      <c r="V17" s="134">
        <f t="shared" si="1"/>
        <v>1186.8987751432342</v>
      </c>
      <c r="W17" s="134">
        <f t="shared" si="1"/>
        <v>1186.8987751432342</v>
      </c>
      <c r="X17" s="134">
        <f t="shared" si="1"/>
        <v>0</v>
      </c>
      <c r="Y17" s="134">
        <f t="shared" si="1"/>
        <v>0</v>
      </c>
      <c r="Z17" s="134">
        <f t="shared" si="1"/>
        <v>0</v>
      </c>
      <c r="AA17" s="134">
        <f t="shared" si="1"/>
        <v>0</v>
      </c>
      <c r="AB17" s="134">
        <f t="shared" si="1"/>
        <v>0</v>
      </c>
      <c r="AC17" s="134">
        <f t="shared" si="1"/>
        <v>0</v>
      </c>
      <c r="AD17" s="134">
        <f t="shared" si="1"/>
        <v>0</v>
      </c>
      <c r="AE17" s="134">
        <f t="shared" si="1"/>
        <v>0</v>
      </c>
      <c r="AF17" s="134">
        <f t="shared" si="1"/>
        <v>0</v>
      </c>
      <c r="AG17" s="134">
        <f t="shared" si="1"/>
        <v>0</v>
      </c>
      <c r="AH17" s="134">
        <f t="shared" si="1"/>
        <v>0</v>
      </c>
      <c r="AI17" s="134">
        <f t="shared" si="1"/>
        <v>0</v>
      </c>
      <c r="AJ17" s="134">
        <f t="shared" si="1"/>
        <v>83824.804203933454</v>
      </c>
    </row>
    <row r="18" spans="1:37" x14ac:dyDescent="0.4">
      <c r="A18" s="233" t="s">
        <v>141</v>
      </c>
      <c r="B18" s="235"/>
      <c r="C18" s="236"/>
      <c r="D18" s="236"/>
      <c r="E18" s="135"/>
      <c r="F18" s="134">
        <v>0</v>
      </c>
      <c r="G18" s="134">
        <f>F17-G17</f>
        <v>0</v>
      </c>
      <c r="H18" s="134">
        <f t="shared" ref="H18:AI18" si="2">G17-H17</f>
        <v>0</v>
      </c>
      <c r="I18" s="134">
        <f t="shared" si="2"/>
        <v>0</v>
      </c>
      <c r="J18" s="134">
        <f t="shared" si="2"/>
        <v>0</v>
      </c>
      <c r="K18" s="134">
        <f t="shared" si="2"/>
        <v>0</v>
      </c>
      <c r="L18" s="134">
        <f t="shared" si="2"/>
        <v>2447.4284183979762</v>
      </c>
      <c r="M18" s="134">
        <f t="shared" si="2"/>
        <v>0</v>
      </c>
      <c r="N18" s="134">
        <f t="shared" si="2"/>
        <v>0</v>
      </c>
      <c r="O18" s="134">
        <f t="shared" si="2"/>
        <v>0</v>
      </c>
      <c r="P18" s="134">
        <f t="shared" si="2"/>
        <v>-1.8076105346153781E-2</v>
      </c>
      <c r="Q18" s="134">
        <f t="shared" si="2"/>
        <v>489.48561034369368</v>
      </c>
      <c r="R18" s="134">
        <f t="shared" si="2"/>
        <v>0</v>
      </c>
      <c r="S18" s="134">
        <f t="shared" si="2"/>
        <v>0</v>
      </c>
      <c r="T18" s="134">
        <f t="shared" si="2"/>
        <v>0</v>
      </c>
      <c r="U18" s="134">
        <f t="shared" si="2"/>
        <v>1875.119793658675</v>
      </c>
      <c r="V18" s="134">
        <f t="shared" si="2"/>
        <v>891.56861771000467</v>
      </c>
      <c r="W18" s="134">
        <f t="shared" si="2"/>
        <v>0</v>
      </c>
      <c r="X18" s="134">
        <f t="shared" si="2"/>
        <v>1186.8987751432342</v>
      </c>
      <c r="Y18" s="134">
        <f t="shared" si="2"/>
        <v>0</v>
      </c>
      <c r="Z18" s="134">
        <f t="shared" si="2"/>
        <v>0</v>
      </c>
      <c r="AA18" s="134">
        <f t="shared" si="2"/>
        <v>0</v>
      </c>
      <c r="AB18" s="134">
        <f t="shared" si="2"/>
        <v>0</v>
      </c>
      <c r="AC18" s="134">
        <f t="shared" si="2"/>
        <v>0</v>
      </c>
      <c r="AD18" s="134">
        <f t="shared" si="2"/>
        <v>0</v>
      </c>
      <c r="AE18" s="134">
        <f t="shared" si="2"/>
        <v>0</v>
      </c>
      <c r="AF18" s="134">
        <f t="shared" si="2"/>
        <v>0</v>
      </c>
      <c r="AG18" s="134">
        <f t="shared" si="2"/>
        <v>0</v>
      </c>
      <c r="AH18" s="134">
        <f t="shared" si="2"/>
        <v>0</v>
      </c>
      <c r="AI18" s="134">
        <f t="shared" si="2"/>
        <v>0</v>
      </c>
      <c r="AJ18" s="77"/>
    </row>
    <row r="19" spans="1:37" x14ac:dyDescent="0.4">
      <c r="A19" s="233" t="s">
        <v>143</v>
      </c>
      <c r="B19" s="235"/>
      <c r="C19" s="236"/>
      <c r="D19" s="236"/>
      <c r="E19" s="135"/>
      <c r="F19" s="134">
        <v>0</v>
      </c>
      <c r="G19" s="134">
        <f>$F$17-G17</f>
        <v>0</v>
      </c>
      <c r="H19" s="134">
        <f t="shared" ref="H19:AH19" si="3">$F$17-H17</f>
        <v>0</v>
      </c>
      <c r="I19" s="134">
        <f t="shared" si="3"/>
        <v>0</v>
      </c>
      <c r="J19" s="134">
        <f t="shared" si="3"/>
        <v>0</v>
      </c>
      <c r="K19" s="134">
        <f t="shared" si="3"/>
        <v>0</v>
      </c>
      <c r="L19" s="134">
        <f t="shared" si="3"/>
        <v>2447.4284183979762</v>
      </c>
      <c r="M19" s="134">
        <f t="shared" si="3"/>
        <v>2447.4284183979762</v>
      </c>
      <c r="N19" s="134">
        <f t="shared" si="3"/>
        <v>2447.4284183979762</v>
      </c>
      <c r="O19" s="134">
        <f t="shared" si="3"/>
        <v>2447.4284183979762</v>
      </c>
      <c r="P19" s="134">
        <f t="shared" si="3"/>
        <v>2447.41034229263</v>
      </c>
      <c r="Q19" s="134">
        <f t="shared" si="3"/>
        <v>2936.8959526363237</v>
      </c>
      <c r="R19" s="134">
        <f t="shared" si="3"/>
        <v>2936.8959526363237</v>
      </c>
      <c r="S19" s="134">
        <f t="shared" si="3"/>
        <v>2936.8959526363237</v>
      </c>
      <c r="T19" s="134">
        <f t="shared" si="3"/>
        <v>2936.8959526363237</v>
      </c>
      <c r="U19" s="134">
        <f t="shared" si="3"/>
        <v>4812.0157462949992</v>
      </c>
      <c r="V19" s="134">
        <f t="shared" si="3"/>
        <v>5703.5843640050034</v>
      </c>
      <c r="W19" s="134">
        <f t="shared" si="3"/>
        <v>5703.5843640050034</v>
      </c>
      <c r="X19" s="134">
        <f t="shared" si="3"/>
        <v>6890.4831391482376</v>
      </c>
      <c r="Y19" s="134">
        <f t="shared" si="3"/>
        <v>6890.4831391482376</v>
      </c>
      <c r="Z19" s="134">
        <f t="shared" si="3"/>
        <v>6890.4831391482376</v>
      </c>
      <c r="AA19" s="134">
        <f t="shared" si="3"/>
        <v>6890.4831391482376</v>
      </c>
      <c r="AB19" s="134">
        <f t="shared" si="3"/>
        <v>6890.4831391482376</v>
      </c>
      <c r="AC19" s="134">
        <f t="shared" si="3"/>
        <v>6890.4831391482376</v>
      </c>
      <c r="AD19" s="134">
        <f t="shared" si="3"/>
        <v>6890.4831391482376</v>
      </c>
      <c r="AE19" s="134">
        <f t="shared" si="3"/>
        <v>6890.4831391482376</v>
      </c>
      <c r="AF19" s="134">
        <f t="shared" si="3"/>
        <v>6890.4831391482376</v>
      </c>
      <c r="AG19" s="134">
        <f t="shared" si="3"/>
        <v>6890.4831391482376</v>
      </c>
      <c r="AH19" s="134">
        <f t="shared" si="3"/>
        <v>6890.4831391482376</v>
      </c>
      <c r="AI19" s="134">
        <f>$F$17-AI17</f>
        <v>6890.4831391482376</v>
      </c>
      <c r="AJ19" s="82"/>
    </row>
    <row r="20" spans="1:37" x14ac:dyDescent="0.4">
      <c r="A20" s="136" t="s">
        <v>205</v>
      </c>
      <c r="B20" s="143">
        <f>SUMPRODUCT(B6:B16,C6:C16)/C17</f>
        <v>16.480954298871826</v>
      </c>
      <c r="C20" s="213"/>
      <c r="D20" s="213"/>
      <c r="E20" s="213"/>
      <c r="F20" s="213"/>
      <c r="G20" s="213"/>
      <c r="H20" s="213"/>
      <c r="I20" s="213"/>
      <c r="J20" s="213"/>
      <c r="K20" s="213"/>
      <c r="L20" s="213"/>
      <c r="M20" s="213"/>
      <c r="N20" s="213"/>
      <c r="O20" s="213"/>
      <c r="P20" s="213"/>
      <c r="Q20" s="213"/>
      <c r="R20" s="213"/>
      <c r="S20" s="213"/>
    </row>
    <row r="21" spans="1:37" s="213" customFormat="1" x14ac:dyDescent="0.4">
      <c r="T21" s="147"/>
      <c r="U21" s="147"/>
      <c r="V21" s="147"/>
      <c r="W21" s="147"/>
      <c r="X21" s="147"/>
      <c r="Y21" s="147"/>
      <c r="Z21" s="147"/>
      <c r="AA21" s="147"/>
      <c r="AB21" s="147"/>
      <c r="AC21" s="147"/>
      <c r="AD21" s="147"/>
      <c r="AE21" s="147"/>
      <c r="AF21" s="147"/>
      <c r="AG21" s="147"/>
      <c r="AH21" s="147"/>
      <c r="AI21" s="147"/>
      <c r="AJ21" s="147"/>
      <c r="AK21" s="147"/>
    </row>
    <row r="22" spans="1:37" s="147" customFormat="1" ht="21.75" hidden="1" customHeight="1" x14ac:dyDescent="0.4">
      <c r="A22" s="441" t="s">
        <v>2</v>
      </c>
      <c r="B22" s="441" t="s">
        <v>0</v>
      </c>
      <c r="C22" s="441" t="s">
        <v>38</v>
      </c>
      <c r="D22" s="441" t="s">
        <v>88</v>
      </c>
      <c r="E22" s="43" t="s">
        <v>142</v>
      </c>
      <c r="F22" s="244"/>
      <c r="G22" s="244"/>
      <c r="H22" s="244"/>
      <c r="I22" s="244"/>
      <c r="J22" s="244"/>
      <c r="K22" s="244"/>
      <c r="L22" s="244"/>
      <c r="M22" s="244"/>
      <c r="N22" s="244"/>
      <c r="O22" s="244"/>
      <c r="P22" s="244"/>
      <c r="Q22" s="244"/>
      <c r="R22" s="244"/>
      <c r="S22" s="244"/>
    </row>
    <row r="23" spans="1:37" s="147" customFormat="1" ht="21.75" hidden="1" customHeight="1" x14ac:dyDescent="0.4">
      <c r="A23" s="442"/>
      <c r="B23" s="442"/>
      <c r="C23" s="442"/>
      <c r="D23" s="446"/>
      <c r="E23" s="284">
        <v>2033</v>
      </c>
      <c r="F23" s="284">
        <v>2034</v>
      </c>
      <c r="G23" s="284">
        <v>2035</v>
      </c>
      <c r="H23" s="284">
        <v>2036</v>
      </c>
      <c r="I23" s="284">
        <v>2037</v>
      </c>
      <c r="J23" s="284">
        <v>2038</v>
      </c>
      <c r="K23" s="284">
        <v>2039</v>
      </c>
      <c r="L23" s="284">
        <v>2040</v>
      </c>
      <c r="M23" s="284">
        <v>2041</v>
      </c>
      <c r="N23" s="284">
        <v>2042</v>
      </c>
      <c r="O23" s="284">
        <v>2043</v>
      </c>
      <c r="P23" s="284">
        <v>2044</v>
      </c>
      <c r="Q23" s="284">
        <v>2045</v>
      </c>
      <c r="R23" s="284">
        <v>2046</v>
      </c>
      <c r="S23" s="284">
        <v>2047</v>
      </c>
    </row>
    <row r="24" spans="1:37" hidden="1" x14ac:dyDescent="0.4">
      <c r="A24" s="4" t="str">
        <f t="shared" ref="A24:C34" si="4">A6</f>
        <v>ASHP Standard</v>
      </c>
      <c r="B24" s="10">
        <f t="shared" si="4"/>
        <v>16</v>
      </c>
      <c r="C24" s="5">
        <f t="shared" si="4"/>
        <v>283.85227802303285</v>
      </c>
      <c r="D24" s="64">
        <f>D6</f>
        <v>0.64100000000000046</v>
      </c>
      <c r="E24" s="36">
        <f>T6</f>
        <v>181.9493102127642</v>
      </c>
      <c r="F24" s="36">
        <f t="shared" ref="F24:S37" si="5">U6</f>
        <v>181.9493102127642</v>
      </c>
      <c r="G24" s="36">
        <f t="shared" si="5"/>
        <v>0</v>
      </c>
      <c r="H24" s="36">
        <f t="shared" si="5"/>
        <v>0</v>
      </c>
      <c r="I24" s="36">
        <f t="shared" si="5"/>
        <v>0</v>
      </c>
      <c r="J24" s="36">
        <f t="shared" si="5"/>
        <v>0</v>
      </c>
      <c r="K24" s="36">
        <f t="shared" si="5"/>
        <v>0</v>
      </c>
      <c r="L24" s="36">
        <f t="shared" si="5"/>
        <v>0</v>
      </c>
      <c r="M24" s="36">
        <f t="shared" si="5"/>
        <v>0</v>
      </c>
      <c r="N24" s="36">
        <f t="shared" si="5"/>
        <v>0</v>
      </c>
      <c r="O24" s="36">
        <f t="shared" si="5"/>
        <v>0</v>
      </c>
      <c r="P24" s="36">
        <f t="shared" si="5"/>
        <v>0</v>
      </c>
      <c r="Q24" s="36">
        <f t="shared" si="5"/>
        <v>0</v>
      </c>
      <c r="R24" s="36">
        <f t="shared" si="5"/>
        <v>0</v>
      </c>
      <c r="S24" s="36">
        <f t="shared" si="5"/>
        <v>0</v>
      </c>
      <c r="T24" s="147"/>
      <c r="U24" s="147"/>
      <c r="V24" s="147"/>
      <c r="W24" s="147"/>
      <c r="X24" s="147"/>
      <c r="Y24" s="147"/>
      <c r="Z24" s="147"/>
      <c r="AA24" s="147"/>
      <c r="AB24" s="147"/>
      <c r="AC24" s="147"/>
      <c r="AD24" s="147"/>
      <c r="AE24" s="147"/>
      <c r="AF24" s="147"/>
      <c r="AG24" s="147"/>
      <c r="AH24" s="147"/>
      <c r="AI24" s="147"/>
      <c r="AJ24" s="147"/>
      <c r="AK24" s="147"/>
    </row>
    <row r="25" spans="1:37" hidden="1" x14ac:dyDescent="0.4">
      <c r="A25" s="4" t="str">
        <f t="shared" si="4"/>
        <v>ASHP ER (Replaces ASHP)</v>
      </c>
      <c r="B25" s="10">
        <f t="shared" si="4"/>
        <v>16</v>
      </c>
      <c r="C25" s="5">
        <f t="shared" si="4"/>
        <v>315.08052410466951</v>
      </c>
      <c r="D25" s="64">
        <f t="shared" ref="D25:D34" si="6">D7</f>
        <v>0.76099999999999979</v>
      </c>
      <c r="E25" s="36">
        <f t="shared" ref="E25:E37" si="7">T7</f>
        <v>53.815090789232023</v>
      </c>
      <c r="F25" s="36">
        <f t="shared" si="5"/>
        <v>53.815090789232023</v>
      </c>
      <c r="G25" s="36">
        <f t="shared" si="5"/>
        <v>0</v>
      </c>
      <c r="H25" s="36">
        <f t="shared" si="5"/>
        <v>0</v>
      </c>
      <c r="I25" s="36">
        <f t="shared" si="5"/>
        <v>0</v>
      </c>
      <c r="J25" s="36">
        <f t="shared" si="5"/>
        <v>0</v>
      </c>
      <c r="K25" s="36">
        <f t="shared" si="5"/>
        <v>0</v>
      </c>
      <c r="L25" s="36">
        <f t="shared" si="5"/>
        <v>0</v>
      </c>
      <c r="M25" s="36">
        <f t="shared" si="5"/>
        <v>0</v>
      </c>
      <c r="N25" s="36">
        <f t="shared" si="5"/>
        <v>0</v>
      </c>
      <c r="O25" s="36">
        <f t="shared" si="5"/>
        <v>0</v>
      </c>
      <c r="P25" s="36">
        <f t="shared" si="5"/>
        <v>0</v>
      </c>
      <c r="Q25" s="36">
        <f t="shared" si="5"/>
        <v>0</v>
      </c>
      <c r="R25" s="36">
        <f t="shared" si="5"/>
        <v>0</v>
      </c>
      <c r="S25" s="36">
        <f t="shared" si="5"/>
        <v>0</v>
      </c>
      <c r="T25" s="147"/>
      <c r="U25" s="147"/>
      <c r="V25" s="147"/>
      <c r="W25" s="147"/>
      <c r="X25" s="147"/>
      <c r="Y25" s="147"/>
      <c r="Z25" s="147"/>
      <c r="AA25" s="147"/>
      <c r="AB25" s="147"/>
      <c r="AC25" s="147"/>
      <c r="AD25" s="147"/>
      <c r="AE25" s="147"/>
      <c r="AF25" s="147"/>
      <c r="AG25" s="147"/>
      <c r="AH25" s="147"/>
      <c r="AI25" s="147"/>
      <c r="AJ25" s="147"/>
      <c r="AK25" s="147"/>
    </row>
    <row r="26" spans="1:37" hidden="1" x14ac:dyDescent="0.4">
      <c r="A26" s="4" t="str">
        <f t="shared" si="4"/>
        <v>ASHP ER (Replaces Resistance)</v>
      </c>
      <c r="B26" s="10">
        <f t="shared" si="4"/>
        <v>16</v>
      </c>
      <c r="C26" s="5">
        <f t="shared" si="4"/>
        <v>861.76638200789569</v>
      </c>
      <c r="D26" s="64">
        <f t="shared" si="6"/>
        <v>0.76100000000000001</v>
      </c>
      <c r="E26" s="36">
        <f t="shared" si="7"/>
        <v>655.80421670800865</v>
      </c>
      <c r="F26" s="36">
        <f t="shared" si="5"/>
        <v>655.80421670800865</v>
      </c>
      <c r="G26" s="36">
        <f t="shared" si="5"/>
        <v>0</v>
      </c>
      <c r="H26" s="36">
        <f t="shared" si="5"/>
        <v>0</v>
      </c>
      <c r="I26" s="36">
        <f t="shared" si="5"/>
        <v>0</v>
      </c>
      <c r="J26" s="36">
        <f t="shared" si="5"/>
        <v>0</v>
      </c>
      <c r="K26" s="36">
        <f t="shared" si="5"/>
        <v>0</v>
      </c>
      <c r="L26" s="36">
        <f t="shared" si="5"/>
        <v>0</v>
      </c>
      <c r="M26" s="36">
        <f t="shared" si="5"/>
        <v>0</v>
      </c>
      <c r="N26" s="36">
        <f t="shared" si="5"/>
        <v>0</v>
      </c>
      <c r="O26" s="36">
        <f t="shared" si="5"/>
        <v>0</v>
      </c>
      <c r="P26" s="36">
        <f t="shared" si="5"/>
        <v>0</v>
      </c>
      <c r="Q26" s="36">
        <f t="shared" si="5"/>
        <v>0</v>
      </c>
      <c r="R26" s="36">
        <f t="shared" si="5"/>
        <v>0</v>
      </c>
      <c r="S26" s="36">
        <f t="shared" si="5"/>
        <v>0</v>
      </c>
      <c r="T26" s="147"/>
      <c r="U26" s="147"/>
      <c r="V26" s="147"/>
      <c r="W26" s="147"/>
      <c r="X26" s="147"/>
      <c r="Y26" s="147"/>
      <c r="Z26" s="147"/>
      <c r="AA26" s="147"/>
      <c r="AB26" s="147"/>
      <c r="AC26" s="147"/>
      <c r="AD26" s="147"/>
      <c r="AE26" s="147"/>
      <c r="AF26" s="147"/>
      <c r="AG26" s="147"/>
      <c r="AH26" s="147"/>
      <c r="AI26" s="147"/>
      <c r="AJ26" s="147"/>
      <c r="AK26" s="147"/>
    </row>
    <row r="27" spans="1:37" hidden="1" x14ac:dyDescent="0.4">
      <c r="A27" s="4" t="str">
        <f t="shared" si="4"/>
        <v>DHP</v>
      </c>
      <c r="B27" s="10">
        <f t="shared" si="4"/>
        <v>15</v>
      </c>
      <c r="C27" s="5">
        <f t="shared" si="4"/>
        <v>242.04835882980103</v>
      </c>
      <c r="D27" s="64">
        <f t="shared" si="6"/>
        <v>0.64100000000000013</v>
      </c>
      <c r="E27" s="36">
        <f t="shared" si="7"/>
        <v>155.15299800990249</v>
      </c>
      <c r="F27" s="36">
        <f t="shared" si="5"/>
        <v>0</v>
      </c>
      <c r="G27" s="36">
        <f t="shared" si="5"/>
        <v>0</v>
      </c>
      <c r="H27" s="36">
        <f t="shared" si="5"/>
        <v>0</v>
      </c>
      <c r="I27" s="36">
        <f t="shared" si="5"/>
        <v>0</v>
      </c>
      <c r="J27" s="36">
        <f t="shared" si="5"/>
        <v>0</v>
      </c>
      <c r="K27" s="36">
        <f t="shared" si="5"/>
        <v>0</v>
      </c>
      <c r="L27" s="36">
        <f t="shared" si="5"/>
        <v>0</v>
      </c>
      <c r="M27" s="36">
        <f t="shared" si="5"/>
        <v>0</v>
      </c>
      <c r="N27" s="36">
        <f t="shared" si="5"/>
        <v>0</v>
      </c>
      <c r="O27" s="36">
        <f t="shared" si="5"/>
        <v>0</v>
      </c>
      <c r="P27" s="36">
        <f t="shared" si="5"/>
        <v>0</v>
      </c>
      <c r="Q27" s="36">
        <f t="shared" si="5"/>
        <v>0</v>
      </c>
      <c r="R27" s="36">
        <f t="shared" si="5"/>
        <v>0</v>
      </c>
      <c r="S27" s="36">
        <f t="shared" si="5"/>
        <v>0</v>
      </c>
      <c r="T27" s="147"/>
      <c r="U27" s="147"/>
      <c r="V27" s="147"/>
      <c r="W27" s="147"/>
      <c r="X27" s="147"/>
      <c r="Y27" s="147"/>
      <c r="Z27" s="147"/>
      <c r="AA27" s="147"/>
      <c r="AB27" s="147"/>
      <c r="AC27" s="147"/>
      <c r="AD27" s="147"/>
      <c r="AE27" s="147"/>
      <c r="AF27" s="147"/>
      <c r="AG27" s="147"/>
      <c r="AH27" s="147"/>
      <c r="AI27" s="147"/>
      <c r="AJ27" s="147"/>
      <c r="AK27" s="147"/>
    </row>
    <row r="28" spans="1:37" hidden="1" x14ac:dyDescent="0.4">
      <c r="A28" s="4" t="str">
        <f t="shared" si="4"/>
        <v>DHP ER (Replaces ASHP)</v>
      </c>
      <c r="B28" s="10">
        <f t="shared" si="4"/>
        <v>15</v>
      </c>
      <c r="C28" s="5">
        <f t="shared" si="4"/>
        <v>7.6326068622394798</v>
      </c>
      <c r="D28" s="64">
        <f t="shared" si="6"/>
        <v>0.76100000000000001</v>
      </c>
      <c r="E28" s="38">
        <f t="shared" si="7"/>
        <v>1.6344520606681694</v>
      </c>
      <c r="F28" s="38">
        <f t="shared" si="5"/>
        <v>0</v>
      </c>
      <c r="G28" s="36">
        <f t="shared" si="5"/>
        <v>0</v>
      </c>
      <c r="H28" s="36">
        <f t="shared" si="5"/>
        <v>0</v>
      </c>
      <c r="I28" s="36">
        <f t="shared" si="5"/>
        <v>0</v>
      </c>
      <c r="J28" s="36">
        <f t="shared" si="5"/>
        <v>0</v>
      </c>
      <c r="K28" s="36">
        <f t="shared" si="5"/>
        <v>0</v>
      </c>
      <c r="L28" s="36">
        <f t="shared" si="5"/>
        <v>0</v>
      </c>
      <c r="M28" s="36">
        <f t="shared" si="5"/>
        <v>0</v>
      </c>
      <c r="N28" s="36">
        <f t="shared" si="5"/>
        <v>0</v>
      </c>
      <c r="O28" s="36">
        <f t="shared" si="5"/>
        <v>0</v>
      </c>
      <c r="P28" s="36">
        <f t="shared" si="5"/>
        <v>0</v>
      </c>
      <c r="Q28" s="36">
        <f t="shared" si="5"/>
        <v>0</v>
      </c>
      <c r="R28" s="36">
        <f t="shared" si="5"/>
        <v>0</v>
      </c>
      <c r="S28" s="36">
        <f t="shared" si="5"/>
        <v>0</v>
      </c>
      <c r="T28" s="147"/>
      <c r="U28" s="147"/>
      <c r="V28" s="147"/>
      <c r="W28" s="147"/>
      <c r="X28" s="147"/>
      <c r="Y28" s="147"/>
      <c r="Z28" s="147"/>
      <c r="AA28" s="147"/>
      <c r="AB28" s="147"/>
      <c r="AC28" s="147"/>
      <c r="AD28" s="147"/>
      <c r="AE28" s="147"/>
      <c r="AF28" s="147"/>
      <c r="AG28" s="147"/>
      <c r="AH28" s="147"/>
      <c r="AI28" s="147"/>
      <c r="AJ28" s="147"/>
      <c r="AK28" s="147"/>
    </row>
    <row r="29" spans="1:37" hidden="1" x14ac:dyDescent="0.4">
      <c r="A29" s="4" t="str">
        <f t="shared" si="4"/>
        <v>DHP ER (Replaces Resistance)</v>
      </c>
      <c r="B29" s="10">
        <f t="shared" si="4"/>
        <v>15</v>
      </c>
      <c r="C29" s="5">
        <f t="shared" si="4"/>
        <v>15.332543788999084</v>
      </c>
      <c r="D29" s="64">
        <f t="shared" si="6"/>
        <v>0.76100000000000001</v>
      </c>
      <c r="E29" s="38">
        <f t="shared" si="7"/>
        <v>11.668065823428304</v>
      </c>
      <c r="F29" s="38">
        <f t="shared" si="5"/>
        <v>0</v>
      </c>
      <c r="G29" s="36">
        <f t="shared" si="5"/>
        <v>0</v>
      </c>
      <c r="H29" s="36">
        <f t="shared" si="5"/>
        <v>0</v>
      </c>
      <c r="I29" s="36">
        <f t="shared" si="5"/>
        <v>0</v>
      </c>
      <c r="J29" s="36">
        <f t="shared" si="5"/>
        <v>0</v>
      </c>
      <c r="K29" s="36">
        <f t="shared" si="5"/>
        <v>0</v>
      </c>
      <c r="L29" s="36">
        <f t="shared" si="5"/>
        <v>0</v>
      </c>
      <c r="M29" s="36">
        <f t="shared" si="5"/>
        <v>0</v>
      </c>
      <c r="N29" s="36">
        <f t="shared" si="5"/>
        <v>0</v>
      </c>
      <c r="O29" s="36">
        <f t="shared" si="5"/>
        <v>0</v>
      </c>
      <c r="P29" s="36">
        <f t="shared" si="5"/>
        <v>0</v>
      </c>
      <c r="Q29" s="36">
        <f t="shared" si="5"/>
        <v>0</v>
      </c>
      <c r="R29" s="36">
        <f t="shared" si="5"/>
        <v>0</v>
      </c>
      <c r="S29" s="36">
        <f t="shared" si="5"/>
        <v>0</v>
      </c>
      <c r="T29" s="147"/>
      <c r="U29" s="147"/>
      <c r="V29" s="147"/>
      <c r="W29" s="147"/>
      <c r="X29" s="147"/>
      <c r="Y29" s="147"/>
      <c r="Z29" s="147"/>
      <c r="AA29" s="147"/>
      <c r="AB29" s="147"/>
      <c r="AC29" s="147"/>
      <c r="AD29" s="147"/>
      <c r="AE29" s="147"/>
      <c r="AF29" s="147"/>
      <c r="AG29" s="147"/>
      <c r="AH29" s="147"/>
      <c r="AI29" s="147"/>
      <c r="AJ29" s="147"/>
      <c r="AK29" s="147"/>
    </row>
    <row r="30" spans="1:37" hidden="1" x14ac:dyDescent="0.4">
      <c r="A30" s="4" t="str">
        <f t="shared" si="4"/>
        <v>CAC Standard</v>
      </c>
      <c r="B30" s="10">
        <f t="shared" si="4"/>
        <v>18</v>
      </c>
      <c r="C30" s="5">
        <f t="shared" si="4"/>
        <v>929.40446050243111</v>
      </c>
      <c r="D30" s="64">
        <f t="shared" si="6"/>
        <v>0.64097205467953478</v>
      </c>
      <c r="E30" s="38">
        <f t="shared" si="7"/>
        <v>595.72228667656782</v>
      </c>
      <c r="F30" s="38">
        <f t="shared" si="5"/>
        <v>595.72228667656782</v>
      </c>
      <c r="G30" s="36">
        <f t="shared" si="5"/>
        <v>595.72228667656782</v>
      </c>
      <c r="H30" s="36">
        <f t="shared" si="5"/>
        <v>595.72228667656782</v>
      </c>
      <c r="I30" s="36">
        <f t="shared" si="5"/>
        <v>0</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row>
    <row r="31" spans="1:37" hidden="1" x14ac:dyDescent="0.4">
      <c r="A31" s="4" t="str">
        <f t="shared" si="4"/>
        <v>CAC ER</v>
      </c>
      <c r="B31" s="10">
        <f t="shared" si="4"/>
        <v>18</v>
      </c>
      <c r="C31" s="5">
        <f t="shared" si="4"/>
        <v>3743.3045833296051</v>
      </c>
      <c r="D31" s="64">
        <f t="shared" si="6"/>
        <v>0.76095057018177781</v>
      </c>
      <c r="E31" s="38">
        <f t="shared" si="7"/>
        <v>591.17648846666623</v>
      </c>
      <c r="F31" s="38">
        <f t="shared" si="5"/>
        <v>591.17648846666623</v>
      </c>
      <c r="G31" s="36">
        <f t="shared" si="5"/>
        <v>591.17648846666623</v>
      </c>
      <c r="H31" s="36">
        <f t="shared" si="5"/>
        <v>591.17648846666623</v>
      </c>
      <c r="I31" s="36">
        <f t="shared" si="5"/>
        <v>0</v>
      </c>
      <c r="J31" s="36">
        <f t="shared" si="5"/>
        <v>0</v>
      </c>
      <c r="K31" s="36">
        <f t="shared" si="5"/>
        <v>0</v>
      </c>
      <c r="L31" s="36">
        <f t="shared" si="5"/>
        <v>0</v>
      </c>
      <c r="M31" s="36">
        <f t="shared" si="5"/>
        <v>0</v>
      </c>
      <c r="N31" s="36">
        <f t="shared" si="5"/>
        <v>0</v>
      </c>
      <c r="O31" s="36">
        <f t="shared" si="5"/>
        <v>0</v>
      </c>
      <c r="P31" s="36">
        <f t="shared" si="5"/>
        <v>0</v>
      </c>
      <c r="Q31" s="36">
        <f t="shared" si="5"/>
        <v>0</v>
      </c>
      <c r="R31" s="36">
        <f t="shared" si="5"/>
        <v>0</v>
      </c>
      <c r="S31" s="36">
        <f t="shared" si="5"/>
        <v>0</v>
      </c>
    </row>
    <row r="32" spans="1:37" hidden="1" x14ac:dyDescent="0.4">
      <c r="A32" s="4" t="str">
        <f t="shared" si="4"/>
        <v>Heat Pump Water Heater</v>
      </c>
      <c r="B32" s="10">
        <f t="shared" si="4"/>
        <v>15</v>
      </c>
      <c r="C32" s="5">
        <f t="shared" si="4"/>
        <v>4.5476902973781588</v>
      </c>
      <c r="D32" s="64">
        <f t="shared" si="6"/>
        <v>0.76</v>
      </c>
      <c r="E32" s="38">
        <f t="shared" si="7"/>
        <v>3.474320731353818</v>
      </c>
      <c r="F32" s="38">
        <f t="shared" si="5"/>
        <v>0</v>
      </c>
      <c r="G32" s="36">
        <f t="shared" si="5"/>
        <v>0</v>
      </c>
      <c r="H32" s="36">
        <f t="shared" si="5"/>
        <v>0</v>
      </c>
      <c r="I32" s="36">
        <f t="shared" si="5"/>
        <v>0</v>
      </c>
      <c r="J32" s="36">
        <f t="shared" si="5"/>
        <v>0</v>
      </c>
      <c r="K32" s="36">
        <f t="shared" si="5"/>
        <v>0</v>
      </c>
      <c r="L32" s="36">
        <f t="shared" si="5"/>
        <v>0</v>
      </c>
      <c r="M32" s="36">
        <f t="shared" si="5"/>
        <v>0</v>
      </c>
      <c r="N32" s="36">
        <f t="shared" si="5"/>
        <v>0</v>
      </c>
      <c r="O32" s="36">
        <f t="shared" si="5"/>
        <v>0</v>
      </c>
      <c r="P32" s="36">
        <f t="shared" si="5"/>
        <v>0</v>
      </c>
      <c r="Q32" s="36">
        <f t="shared" si="5"/>
        <v>0</v>
      </c>
      <c r="R32" s="36">
        <f t="shared" si="5"/>
        <v>0</v>
      </c>
      <c r="S32" s="36">
        <f t="shared" si="5"/>
        <v>0</v>
      </c>
    </row>
    <row r="33" spans="1:19" hidden="1" x14ac:dyDescent="0.4">
      <c r="A33" s="4" t="str">
        <f t="shared" si="4"/>
        <v>BPM</v>
      </c>
      <c r="B33" s="10">
        <f t="shared" si="4"/>
        <v>15</v>
      </c>
      <c r="C33" s="5">
        <f t="shared" si="4"/>
        <v>2237.390416666683</v>
      </c>
      <c r="D33" s="64">
        <f t="shared" si="6"/>
        <v>0.76123949774075417</v>
      </c>
      <c r="E33" s="38">
        <f t="shared" si="7"/>
        <v>1703.1899570333226</v>
      </c>
      <c r="F33" s="38">
        <f t="shared" si="5"/>
        <v>0</v>
      </c>
      <c r="G33" s="36">
        <f t="shared" si="5"/>
        <v>0</v>
      </c>
      <c r="H33" s="36">
        <f t="shared" si="5"/>
        <v>0</v>
      </c>
      <c r="I33" s="36">
        <f t="shared" si="5"/>
        <v>0</v>
      </c>
      <c r="J33" s="36">
        <f t="shared" si="5"/>
        <v>0</v>
      </c>
      <c r="K33" s="36">
        <f t="shared" si="5"/>
        <v>0</v>
      </c>
      <c r="L33" s="36">
        <f t="shared" si="5"/>
        <v>0</v>
      </c>
      <c r="M33" s="36">
        <f t="shared" si="5"/>
        <v>0</v>
      </c>
      <c r="N33" s="36">
        <f t="shared" si="5"/>
        <v>0</v>
      </c>
      <c r="O33" s="36">
        <f t="shared" si="5"/>
        <v>0</v>
      </c>
      <c r="P33" s="36">
        <f t="shared" si="5"/>
        <v>0</v>
      </c>
      <c r="Q33" s="36">
        <f t="shared" si="5"/>
        <v>0</v>
      </c>
      <c r="R33" s="36">
        <f t="shared" si="5"/>
        <v>0</v>
      </c>
      <c r="S33" s="36">
        <f t="shared" si="5"/>
        <v>0</v>
      </c>
    </row>
    <row r="34" spans="1:19" hidden="1" x14ac:dyDescent="0.4">
      <c r="A34" s="4" t="str">
        <f t="shared" si="4"/>
        <v>Advanced Thermostat</v>
      </c>
      <c r="B34" s="10">
        <f t="shared" si="4"/>
        <v>11</v>
      </c>
      <c r="C34" s="5">
        <f t="shared" si="4"/>
        <v>489.48561034369339</v>
      </c>
      <c r="D34" s="305" t="str">
        <f t="shared" si="6"/>
        <v>N/A</v>
      </c>
      <c r="E34" s="38">
        <f t="shared" si="7"/>
        <v>0</v>
      </c>
      <c r="F34" s="38">
        <f t="shared" si="5"/>
        <v>0</v>
      </c>
      <c r="G34" s="36">
        <f t="shared" si="5"/>
        <v>0</v>
      </c>
      <c r="H34" s="36">
        <f t="shared" si="5"/>
        <v>0</v>
      </c>
      <c r="I34" s="36">
        <f t="shared" si="5"/>
        <v>0</v>
      </c>
      <c r="J34" s="36">
        <f t="shared" si="5"/>
        <v>0</v>
      </c>
      <c r="K34" s="36">
        <f t="shared" si="5"/>
        <v>0</v>
      </c>
      <c r="L34" s="36">
        <f t="shared" si="5"/>
        <v>0</v>
      </c>
      <c r="M34" s="36">
        <f t="shared" si="5"/>
        <v>0</v>
      </c>
      <c r="N34" s="36">
        <f t="shared" si="5"/>
        <v>0</v>
      </c>
      <c r="O34" s="36">
        <f t="shared" si="5"/>
        <v>0</v>
      </c>
      <c r="P34" s="36">
        <f t="shared" si="5"/>
        <v>0</v>
      </c>
      <c r="Q34" s="36">
        <f t="shared" si="5"/>
        <v>0</v>
      </c>
      <c r="R34" s="36">
        <f t="shared" si="5"/>
        <v>0</v>
      </c>
      <c r="S34" s="36">
        <f t="shared" si="5"/>
        <v>0</v>
      </c>
    </row>
    <row r="35" spans="1:19" hidden="1" x14ac:dyDescent="0.4">
      <c r="A35" s="233" t="s">
        <v>58</v>
      </c>
      <c r="B35" s="234"/>
      <c r="C35" s="137">
        <f>SUM(C24:C34)</f>
        <v>9129.8454547564288</v>
      </c>
      <c r="D35" s="309">
        <f>F35/C35</f>
        <v>0.22765636101434855</v>
      </c>
      <c r="E35" s="134">
        <f t="shared" si="7"/>
        <v>3953.5871865119138</v>
      </c>
      <c r="F35" s="134">
        <f t="shared" si="5"/>
        <v>2078.4673928532388</v>
      </c>
      <c r="G35" s="134">
        <f t="shared" si="5"/>
        <v>1186.8987751432342</v>
      </c>
      <c r="H35" s="134">
        <f t="shared" si="5"/>
        <v>1186.8987751432342</v>
      </c>
      <c r="I35" s="134">
        <f t="shared" si="5"/>
        <v>0</v>
      </c>
      <c r="J35" s="134">
        <f t="shared" si="5"/>
        <v>0</v>
      </c>
      <c r="K35" s="134">
        <f t="shared" si="5"/>
        <v>0</v>
      </c>
      <c r="L35" s="134">
        <f t="shared" si="5"/>
        <v>0</v>
      </c>
      <c r="M35" s="134">
        <f t="shared" si="5"/>
        <v>0</v>
      </c>
      <c r="N35" s="134">
        <f t="shared" si="5"/>
        <v>0</v>
      </c>
      <c r="O35" s="134">
        <f t="shared" si="5"/>
        <v>0</v>
      </c>
      <c r="P35" s="134">
        <f t="shared" si="5"/>
        <v>0</v>
      </c>
      <c r="Q35" s="134">
        <f t="shared" si="5"/>
        <v>0</v>
      </c>
      <c r="R35" s="134">
        <f t="shared" si="5"/>
        <v>0</v>
      </c>
      <c r="S35" s="134">
        <f t="shared" si="5"/>
        <v>0</v>
      </c>
    </row>
    <row r="36" spans="1:19" hidden="1" x14ac:dyDescent="0.4">
      <c r="A36" s="233" t="s">
        <v>141</v>
      </c>
      <c r="B36" s="235"/>
      <c r="C36" s="236"/>
      <c r="D36" s="236"/>
      <c r="E36" s="134">
        <f t="shared" si="7"/>
        <v>0</v>
      </c>
      <c r="F36" s="134">
        <f t="shared" si="5"/>
        <v>1875.119793658675</v>
      </c>
      <c r="G36" s="134">
        <f t="shared" si="5"/>
        <v>891.56861771000467</v>
      </c>
      <c r="H36" s="134">
        <f t="shared" si="5"/>
        <v>0</v>
      </c>
      <c r="I36" s="134">
        <f t="shared" si="5"/>
        <v>1186.8987751432342</v>
      </c>
      <c r="J36" s="134">
        <f t="shared" si="5"/>
        <v>0</v>
      </c>
      <c r="K36" s="134">
        <f t="shared" si="5"/>
        <v>0</v>
      </c>
      <c r="L36" s="134">
        <f t="shared" si="5"/>
        <v>0</v>
      </c>
      <c r="M36" s="134">
        <f t="shared" si="5"/>
        <v>0</v>
      </c>
      <c r="N36" s="134">
        <f t="shared" si="5"/>
        <v>0</v>
      </c>
      <c r="O36" s="134">
        <f t="shared" si="5"/>
        <v>0</v>
      </c>
      <c r="P36" s="134">
        <f t="shared" si="5"/>
        <v>0</v>
      </c>
      <c r="Q36" s="134">
        <f t="shared" si="5"/>
        <v>0</v>
      </c>
      <c r="R36" s="134">
        <f t="shared" si="5"/>
        <v>0</v>
      </c>
      <c r="S36" s="134">
        <f t="shared" si="5"/>
        <v>0</v>
      </c>
    </row>
    <row r="37" spans="1:19" hidden="1" x14ac:dyDescent="0.4">
      <c r="A37" s="233" t="s">
        <v>143</v>
      </c>
      <c r="B37" s="235"/>
      <c r="C37" s="236"/>
      <c r="D37" s="236"/>
      <c r="E37" s="134">
        <f t="shared" si="7"/>
        <v>2936.8959526363237</v>
      </c>
      <c r="F37" s="134">
        <f t="shared" si="5"/>
        <v>4812.0157462949992</v>
      </c>
      <c r="G37" s="134">
        <f t="shared" si="5"/>
        <v>5703.5843640050034</v>
      </c>
      <c r="H37" s="134">
        <f t="shared" si="5"/>
        <v>5703.5843640050034</v>
      </c>
      <c r="I37" s="134">
        <f t="shared" si="5"/>
        <v>6890.4831391482376</v>
      </c>
      <c r="J37" s="134">
        <f t="shared" si="5"/>
        <v>6890.4831391482376</v>
      </c>
      <c r="K37" s="134">
        <f t="shared" si="5"/>
        <v>6890.4831391482376</v>
      </c>
      <c r="L37" s="134">
        <f t="shared" si="5"/>
        <v>6890.4831391482376</v>
      </c>
      <c r="M37" s="134">
        <f t="shared" si="5"/>
        <v>6890.4831391482376</v>
      </c>
      <c r="N37" s="134">
        <f t="shared" si="5"/>
        <v>6890.4831391482376</v>
      </c>
      <c r="O37" s="134">
        <f t="shared" si="5"/>
        <v>6890.4831391482376</v>
      </c>
      <c r="P37" s="134">
        <f t="shared" si="5"/>
        <v>6890.4831391482376</v>
      </c>
      <c r="Q37" s="134">
        <f t="shared" si="5"/>
        <v>6890.4831391482376</v>
      </c>
      <c r="R37" s="134">
        <f t="shared" si="5"/>
        <v>6890.4831391482376</v>
      </c>
      <c r="S37" s="134">
        <f t="shared" si="5"/>
        <v>6890.4831391482376</v>
      </c>
    </row>
    <row r="38" spans="1:19" hidden="1" x14ac:dyDescent="0.4">
      <c r="A38" s="136" t="s">
        <v>205</v>
      </c>
      <c r="B38" s="143">
        <f>B20</f>
        <v>16.480954298871826</v>
      </c>
      <c r="C38" s="213"/>
      <c r="D38" s="213"/>
      <c r="E38" s="213"/>
      <c r="F38" s="213"/>
      <c r="G38" s="213"/>
      <c r="H38" s="213"/>
      <c r="I38" s="213"/>
      <c r="J38" s="213"/>
      <c r="K38" s="213"/>
      <c r="L38" s="213"/>
      <c r="M38" s="213"/>
      <c r="N38" s="213"/>
      <c r="O38" s="213"/>
      <c r="P38" s="213"/>
      <c r="Q38" s="213"/>
      <c r="R38" s="213"/>
      <c r="S38" s="213"/>
    </row>
    <row r="39" spans="1:19" x14ac:dyDescent="0.4">
      <c r="A39" s="213"/>
      <c r="B39" s="213"/>
      <c r="C39" s="213"/>
      <c r="D39" s="213"/>
      <c r="E39" s="213"/>
      <c r="F39" s="213"/>
      <c r="G39" s="213"/>
      <c r="H39" s="213"/>
      <c r="I39" s="213"/>
      <c r="J39" s="213"/>
      <c r="K39" s="213"/>
      <c r="L39" s="213"/>
      <c r="M39" s="213"/>
      <c r="N39" s="213"/>
      <c r="O39" s="213"/>
      <c r="P39" s="213"/>
      <c r="Q39" s="213"/>
      <c r="R39" s="213"/>
      <c r="S39" s="213"/>
    </row>
    <row r="40" spans="1:19" x14ac:dyDescent="0.4">
      <c r="A40" s="458" t="s">
        <v>3</v>
      </c>
      <c r="B40" s="459"/>
      <c r="C40" s="459"/>
      <c r="D40" s="459"/>
      <c r="E40" s="459"/>
      <c r="F40" s="459"/>
      <c r="G40" s="459"/>
      <c r="H40" s="459"/>
      <c r="I40" s="459"/>
    </row>
    <row r="41" spans="1:19" ht="99.75" customHeight="1" x14ac:dyDescent="0.4">
      <c r="A41" s="447" t="s">
        <v>168</v>
      </c>
      <c r="B41" s="447"/>
      <c r="C41" s="447"/>
      <c r="D41" s="447"/>
      <c r="E41" s="447"/>
      <c r="F41" s="447"/>
      <c r="G41" s="447"/>
      <c r="H41" s="447"/>
      <c r="I41" s="447"/>
    </row>
    <row r="53" ht="116.25" customHeight="1" x14ac:dyDescent="0.4"/>
  </sheetData>
  <mergeCells count="11">
    <mergeCell ref="AJ4:AJ5"/>
    <mergeCell ref="A4:A5"/>
    <mergeCell ref="B4:B5"/>
    <mergeCell ref="C4:C5"/>
    <mergeCell ref="D4:D5"/>
    <mergeCell ref="A41:I41"/>
    <mergeCell ref="A22:A23"/>
    <mergeCell ref="B22:B23"/>
    <mergeCell ref="C22:C23"/>
    <mergeCell ref="D22:D23"/>
    <mergeCell ref="A40:I40"/>
  </mergeCells>
  <pageMargins left="0.7" right="0.7" top="0.75" bottom="0.75" header="0.3" footer="0.3"/>
  <pageSetup orientation="portrait" horizontalDpi="1200" verticalDpi="1200" r:id="rId1"/>
  <ignoredErrors>
    <ignoredError sqref="F17:AI19"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5DF3-2418-4D58-8BA3-688E86B5BFB5}">
  <dimension ref="A1:AJ11"/>
  <sheetViews>
    <sheetView workbookViewId="0"/>
  </sheetViews>
  <sheetFormatPr defaultColWidth="8.84375" defaultRowHeight="15" x14ac:dyDescent="0.4"/>
  <cols>
    <col min="1" max="1" width="15.3046875" style="67" customWidth="1"/>
    <col min="2" max="2" width="6.3046875" style="67" customWidth="1"/>
    <col min="3" max="3" width="8.4609375" style="67" customWidth="1"/>
    <col min="4" max="4" width="6.53515625" style="67" bestFit="1" customWidth="1"/>
    <col min="5" max="5" width="5.4609375" style="67" customWidth="1"/>
    <col min="6" max="6" width="7.84375" style="67" bestFit="1" customWidth="1"/>
    <col min="7" max="19" width="5.4609375" style="67" customWidth="1"/>
    <col min="20" max="35" width="5.4609375" style="67" bestFit="1" customWidth="1"/>
    <col min="36" max="36" width="7.07421875" style="67" customWidth="1"/>
    <col min="37" max="16384" width="8.84375" style="67"/>
  </cols>
  <sheetData>
    <row r="1" spans="1:36" x14ac:dyDescent="0.4">
      <c r="A1" s="9" t="s">
        <v>158</v>
      </c>
    </row>
    <row r="2" spans="1:36" x14ac:dyDescent="0.4">
      <c r="A2" s="78"/>
    </row>
    <row r="3" spans="1:36" x14ac:dyDescent="0.4">
      <c r="A3" s="78"/>
    </row>
    <row r="4" spans="1:36" s="147" customFormat="1"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s="147" customFormat="1" ht="21.75" customHeight="1" x14ac:dyDescent="0.4">
      <c r="A5" s="440"/>
      <c r="B5" s="442"/>
      <c r="C5" s="442"/>
      <c r="D5" s="446"/>
      <c r="E5" s="284">
        <v>2018</v>
      </c>
      <c r="F5" s="284">
        <v>2019</v>
      </c>
      <c r="G5" s="284">
        <v>2020</v>
      </c>
      <c r="H5" s="284">
        <v>2021</v>
      </c>
      <c r="I5" s="284">
        <v>2022</v>
      </c>
      <c r="J5" s="284">
        <v>2023</v>
      </c>
      <c r="K5" s="284">
        <v>2024</v>
      </c>
      <c r="L5" s="284">
        <v>2025</v>
      </c>
      <c r="M5" s="284">
        <v>2026</v>
      </c>
      <c r="N5" s="284">
        <v>2027</v>
      </c>
      <c r="O5" s="284">
        <v>2028</v>
      </c>
      <c r="P5" s="284">
        <v>2029</v>
      </c>
      <c r="Q5" s="284">
        <v>2030</v>
      </c>
      <c r="R5" s="284">
        <v>2031</v>
      </c>
      <c r="S5" s="284">
        <v>2032</v>
      </c>
      <c r="T5" s="284">
        <v>2033</v>
      </c>
      <c r="U5" s="284">
        <v>2034</v>
      </c>
      <c r="V5" s="284">
        <v>2035</v>
      </c>
      <c r="W5" s="284">
        <v>2036</v>
      </c>
      <c r="X5" s="284">
        <v>2037</v>
      </c>
      <c r="Y5" s="284">
        <v>2038</v>
      </c>
      <c r="Z5" s="284">
        <v>2039</v>
      </c>
      <c r="AA5" s="284">
        <v>2040</v>
      </c>
      <c r="AB5" s="284">
        <v>2041</v>
      </c>
      <c r="AC5" s="284">
        <v>2042</v>
      </c>
      <c r="AD5" s="284">
        <v>2043</v>
      </c>
      <c r="AE5" s="284">
        <v>2044</v>
      </c>
      <c r="AF5" s="284">
        <v>2045</v>
      </c>
      <c r="AG5" s="284">
        <v>2046</v>
      </c>
      <c r="AH5" s="284">
        <v>2047</v>
      </c>
      <c r="AI5" s="308">
        <v>2048</v>
      </c>
      <c r="AJ5" s="445"/>
    </row>
    <row r="6" spans="1:36" s="147" customFormat="1" x14ac:dyDescent="0.4">
      <c r="A6" s="4" t="s">
        <v>286</v>
      </c>
      <c r="B6" s="10">
        <v>6.5</v>
      </c>
      <c r="C6" s="5">
        <v>4051.3418580054931</v>
      </c>
      <c r="D6" s="64">
        <v>0.52</v>
      </c>
      <c r="E6" s="79"/>
      <c r="F6" s="409">
        <v>2106.6977661628566</v>
      </c>
      <c r="G6" s="36">
        <v>2106.6977661628566</v>
      </c>
      <c r="H6" s="36">
        <v>2106.6977661628566</v>
      </c>
      <c r="I6" s="36">
        <v>2106.6977661628566</v>
      </c>
      <c r="J6" s="36">
        <v>2106.6977661628566</v>
      </c>
      <c r="K6" s="36">
        <v>2106.6977661628566</v>
      </c>
      <c r="L6" s="36">
        <v>2106.6977661628566</v>
      </c>
      <c r="M6" s="36">
        <v>1053.3488830814283</v>
      </c>
      <c r="N6" s="36">
        <v>0</v>
      </c>
      <c r="O6" s="36">
        <v>0</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04">
        <f t="shared" ref="AJ6:AJ7" si="0">SUM(E6:AI6)</f>
        <v>15800.233246221425</v>
      </c>
    </row>
    <row r="7" spans="1:36" s="147" customFormat="1" x14ac:dyDescent="0.4">
      <c r="A7" s="4" t="s">
        <v>287</v>
      </c>
      <c r="B7" s="10">
        <v>6.5</v>
      </c>
      <c r="C7" s="5">
        <v>1095.4240845345755</v>
      </c>
      <c r="D7" s="64">
        <v>0.62</v>
      </c>
      <c r="E7" s="79"/>
      <c r="F7" s="409">
        <v>679.16293241143683</v>
      </c>
      <c r="G7" s="36">
        <v>679.16293241143683</v>
      </c>
      <c r="H7" s="36">
        <v>679.16293241143683</v>
      </c>
      <c r="I7" s="36">
        <v>679.16293241143683</v>
      </c>
      <c r="J7" s="36">
        <v>679.16293241143683</v>
      </c>
      <c r="K7" s="36">
        <v>679.16293241143683</v>
      </c>
      <c r="L7" s="36">
        <v>679.16293241143683</v>
      </c>
      <c r="M7" s="36">
        <v>339.58146620571841</v>
      </c>
      <c r="N7" s="36">
        <v>0</v>
      </c>
      <c r="O7" s="36">
        <v>0</v>
      </c>
      <c r="P7" s="36">
        <v>0</v>
      </c>
      <c r="Q7" s="36">
        <v>0</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54">
        <f t="shared" si="0"/>
        <v>5093.7219930857764</v>
      </c>
    </row>
    <row r="8" spans="1:36" s="147" customFormat="1" x14ac:dyDescent="0.4">
      <c r="A8" s="233" t="s">
        <v>58</v>
      </c>
      <c r="B8" s="234"/>
      <c r="C8" s="137">
        <f>SUM(C6:C7)</f>
        <v>5146.7659425400689</v>
      </c>
      <c r="D8" s="301">
        <f>F8/C8</f>
        <v>0.54128373617071768</v>
      </c>
      <c r="E8" s="135"/>
      <c r="F8" s="410">
        <f t="shared" ref="F8:AJ8" si="1">SUM(F6:F7)</f>
        <v>2785.8606985742936</v>
      </c>
      <c r="G8" s="134">
        <f t="shared" si="1"/>
        <v>2785.8606985742936</v>
      </c>
      <c r="H8" s="134">
        <f t="shared" si="1"/>
        <v>2785.8606985742936</v>
      </c>
      <c r="I8" s="134">
        <f t="shared" si="1"/>
        <v>2785.8606985742936</v>
      </c>
      <c r="J8" s="134">
        <f t="shared" si="1"/>
        <v>2785.8606985742936</v>
      </c>
      <c r="K8" s="134">
        <f t="shared" si="1"/>
        <v>2785.8606985742936</v>
      </c>
      <c r="L8" s="134">
        <f t="shared" si="1"/>
        <v>2785.8606985742936</v>
      </c>
      <c r="M8" s="134">
        <f t="shared" si="1"/>
        <v>1392.9303492871468</v>
      </c>
      <c r="N8" s="134">
        <f t="shared" si="1"/>
        <v>0</v>
      </c>
      <c r="O8" s="134">
        <f t="shared" si="1"/>
        <v>0</v>
      </c>
      <c r="P8" s="134">
        <f t="shared" si="1"/>
        <v>0</v>
      </c>
      <c r="Q8" s="134">
        <f t="shared" si="1"/>
        <v>0</v>
      </c>
      <c r="R8" s="134">
        <f t="shared" si="1"/>
        <v>0</v>
      </c>
      <c r="S8" s="134">
        <f t="shared" si="1"/>
        <v>0</v>
      </c>
      <c r="T8" s="134">
        <f t="shared" si="1"/>
        <v>0</v>
      </c>
      <c r="U8" s="134">
        <f t="shared" si="1"/>
        <v>0</v>
      </c>
      <c r="V8" s="134">
        <f t="shared" si="1"/>
        <v>0</v>
      </c>
      <c r="W8" s="134">
        <f t="shared" si="1"/>
        <v>0</v>
      </c>
      <c r="X8" s="134">
        <f t="shared" si="1"/>
        <v>0</v>
      </c>
      <c r="Y8" s="134">
        <f t="shared" si="1"/>
        <v>0</v>
      </c>
      <c r="Z8" s="134">
        <f t="shared" si="1"/>
        <v>0</v>
      </c>
      <c r="AA8" s="134">
        <f t="shared" si="1"/>
        <v>0</v>
      </c>
      <c r="AB8" s="134">
        <f t="shared" si="1"/>
        <v>0</v>
      </c>
      <c r="AC8" s="134">
        <f t="shared" si="1"/>
        <v>0</v>
      </c>
      <c r="AD8" s="134">
        <f t="shared" si="1"/>
        <v>0</v>
      </c>
      <c r="AE8" s="134">
        <f t="shared" si="1"/>
        <v>0</v>
      </c>
      <c r="AF8" s="134">
        <f t="shared" si="1"/>
        <v>0</v>
      </c>
      <c r="AG8" s="134">
        <f t="shared" si="1"/>
        <v>0</v>
      </c>
      <c r="AH8" s="134">
        <f t="shared" si="1"/>
        <v>0</v>
      </c>
      <c r="AI8" s="134">
        <f t="shared" si="1"/>
        <v>0</v>
      </c>
      <c r="AJ8" s="134">
        <f t="shared" si="1"/>
        <v>20893.955239307201</v>
      </c>
    </row>
    <row r="9" spans="1:36" s="147" customFormat="1" x14ac:dyDescent="0.4">
      <c r="A9" s="233" t="s">
        <v>141</v>
      </c>
      <c r="B9" s="235"/>
      <c r="C9" s="236"/>
      <c r="D9" s="236"/>
      <c r="E9" s="135"/>
      <c r="F9" s="134">
        <v>0</v>
      </c>
      <c r="G9" s="134">
        <f>F8-G8</f>
        <v>0</v>
      </c>
      <c r="H9" s="134">
        <f t="shared" ref="H9:AI9" si="2">G8-H8</f>
        <v>0</v>
      </c>
      <c r="I9" s="134">
        <f t="shared" si="2"/>
        <v>0</v>
      </c>
      <c r="J9" s="134">
        <f t="shared" si="2"/>
        <v>0</v>
      </c>
      <c r="K9" s="134">
        <f t="shared" si="2"/>
        <v>0</v>
      </c>
      <c r="L9" s="134">
        <f t="shared" si="2"/>
        <v>0</v>
      </c>
      <c r="M9" s="134">
        <f t="shared" si="2"/>
        <v>1392.9303492871468</v>
      </c>
      <c r="N9" s="134">
        <f t="shared" si="2"/>
        <v>1392.9303492871468</v>
      </c>
      <c r="O9" s="134">
        <f t="shared" si="2"/>
        <v>0</v>
      </c>
      <c r="P9" s="134">
        <f t="shared" si="2"/>
        <v>0</v>
      </c>
      <c r="Q9" s="134">
        <f t="shared" si="2"/>
        <v>0</v>
      </c>
      <c r="R9" s="134">
        <f t="shared" si="2"/>
        <v>0</v>
      </c>
      <c r="S9" s="134">
        <f t="shared" si="2"/>
        <v>0</v>
      </c>
      <c r="T9" s="134">
        <f t="shared" si="2"/>
        <v>0</v>
      </c>
      <c r="U9" s="134">
        <f t="shared" si="2"/>
        <v>0</v>
      </c>
      <c r="V9" s="134">
        <f t="shared" si="2"/>
        <v>0</v>
      </c>
      <c r="W9" s="134">
        <f t="shared" si="2"/>
        <v>0</v>
      </c>
      <c r="X9" s="134">
        <f t="shared" si="2"/>
        <v>0</v>
      </c>
      <c r="Y9" s="134">
        <f t="shared" si="2"/>
        <v>0</v>
      </c>
      <c r="Z9" s="134">
        <f t="shared" si="2"/>
        <v>0</v>
      </c>
      <c r="AA9" s="134">
        <f t="shared" si="2"/>
        <v>0</v>
      </c>
      <c r="AB9" s="134">
        <f t="shared" si="2"/>
        <v>0</v>
      </c>
      <c r="AC9" s="134">
        <f t="shared" si="2"/>
        <v>0</v>
      </c>
      <c r="AD9" s="134">
        <f t="shared" si="2"/>
        <v>0</v>
      </c>
      <c r="AE9" s="134">
        <f t="shared" si="2"/>
        <v>0</v>
      </c>
      <c r="AF9" s="134">
        <f t="shared" si="2"/>
        <v>0</v>
      </c>
      <c r="AG9" s="134">
        <f t="shared" si="2"/>
        <v>0</v>
      </c>
      <c r="AH9" s="134">
        <f t="shared" si="2"/>
        <v>0</v>
      </c>
      <c r="AI9" s="134">
        <f t="shared" si="2"/>
        <v>0</v>
      </c>
      <c r="AJ9" s="77"/>
    </row>
    <row r="10" spans="1:36" s="147" customFormat="1" x14ac:dyDescent="0.4">
      <c r="A10" s="233" t="s">
        <v>143</v>
      </c>
      <c r="B10" s="235"/>
      <c r="C10" s="236"/>
      <c r="D10" s="236"/>
      <c r="E10" s="135"/>
      <c r="F10" s="134">
        <v>0</v>
      </c>
      <c r="G10" s="134">
        <f>$F$8-G8</f>
        <v>0</v>
      </c>
      <c r="H10" s="134">
        <f t="shared" ref="H10:AH10" si="3">$F$8-H8</f>
        <v>0</v>
      </c>
      <c r="I10" s="134">
        <f t="shared" si="3"/>
        <v>0</v>
      </c>
      <c r="J10" s="134">
        <f t="shared" si="3"/>
        <v>0</v>
      </c>
      <c r="K10" s="134">
        <f t="shared" si="3"/>
        <v>0</v>
      </c>
      <c r="L10" s="134">
        <f t="shared" si="3"/>
        <v>0</v>
      </c>
      <c r="M10" s="134">
        <f t="shared" si="3"/>
        <v>1392.9303492871468</v>
      </c>
      <c r="N10" s="134">
        <f t="shared" si="3"/>
        <v>2785.8606985742936</v>
      </c>
      <c r="O10" s="134">
        <f t="shared" si="3"/>
        <v>2785.8606985742936</v>
      </c>
      <c r="P10" s="134">
        <f t="shared" si="3"/>
        <v>2785.8606985742936</v>
      </c>
      <c r="Q10" s="134">
        <f t="shared" si="3"/>
        <v>2785.8606985742936</v>
      </c>
      <c r="R10" s="134">
        <f t="shared" si="3"/>
        <v>2785.8606985742936</v>
      </c>
      <c r="S10" s="134">
        <f t="shared" si="3"/>
        <v>2785.8606985742936</v>
      </c>
      <c r="T10" s="134">
        <f t="shared" si="3"/>
        <v>2785.8606985742936</v>
      </c>
      <c r="U10" s="134">
        <f t="shared" si="3"/>
        <v>2785.8606985742936</v>
      </c>
      <c r="V10" s="134">
        <f t="shared" si="3"/>
        <v>2785.8606985742936</v>
      </c>
      <c r="W10" s="134">
        <f t="shared" si="3"/>
        <v>2785.8606985742936</v>
      </c>
      <c r="X10" s="134">
        <f t="shared" si="3"/>
        <v>2785.8606985742936</v>
      </c>
      <c r="Y10" s="134">
        <f t="shared" si="3"/>
        <v>2785.8606985742936</v>
      </c>
      <c r="Z10" s="134">
        <f t="shared" si="3"/>
        <v>2785.8606985742936</v>
      </c>
      <c r="AA10" s="134">
        <f t="shared" si="3"/>
        <v>2785.8606985742936</v>
      </c>
      <c r="AB10" s="134">
        <f t="shared" si="3"/>
        <v>2785.8606985742936</v>
      </c>
      <c r="AC10" s="134">
        <f t="shared" si="3"/>
        <v>2785.8606985742936</v>
      </c>
      <c r="AD10" s="134">
        <f t="shared" si="3"/>
        <v>2785.8606985742936</v>
      </c>
      <c r="AE10" s="134">
        <f t="shared" si="3"/>
        <v>2785.8606985742936</v>
      </c>
      <c r="AF10" s="134">
        <f t="shared" si="3"/>
        <v>2785.8606985742936</v>
      </c>
      <c r="AG10" s="134">
        <f t="shared" si="3"/>
        <v>2785.8606985742936</v>
      </c>
      <c r="AH10" s="134">
        <f t="shared" si="3"/>
        <v>2785.8606985742936</v>
      </c>
      <c r="AI10" s="134">
        <f>$F$8-AI8</f>
        <v>2785.8606985742936</v>
      </c>
      <c r="AJ10" s="82"/>
    </row>
    <row r="11" spans="1:36" s="147" customFormat="1" x14ac:dyDescent="0.4">
      <c r="A11" s="136" t="s">
        <v>205</v>
      </c>
      <c r="B11" s="143">
        <f>SUMPRODUCT(B6:B7,C6:C7)/C8</f>
        <v>6.5</v>
      </c>
      <c r="C11" s="213"/>
      <c r="D11" s="213"/>
      <c r="E11" s="213"/>
      <c r="F11" s="213"/>
      <c r="G11" s="213"/>
      <c r="H11" s="213"/>
      <c r="I11" s="213"/>
      <c r="J11" s="213"/>
      <c r="K11" s="213"/>
      <c r="L11" s="213"/>
      <c r="M11" s="213"/>
      <c r="N11" s="213"/>
      <c r="O11" s="213"/>
      <c r="P11" s="213"/>
      <c r="Q11" s="213"/>
      <c r="R11" s="213"/>
      <c r="S11" s="213"/>
    </row>
  </sheetData>
  <mergeCells count="5">
    <mergeCell ref="AJ4:AJ5"/>
    <mergeCell ref="A4:A5"/>
    <mergeCell ref="B4:B5"/>
    <mergeCell ref="C4:C5"/>
    <mergeCell ref="D4:D5"/>
  </mergeCells>
  <pageMargins left="0.7" right="0.7" top="0.75" bottom="0.75" header="0.3" footer="0.3"/>
  <pageSetup orientation="portrait" horizontalDpi="1200" verticalDpi="1200" r:id="rId1"/>
  <ignoredErrors>
    <ignoredError sqref="F8:AJ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A10CE-0922-4340-96C6-8DB95BF78F8E}">
  <sheetPr>
    <tabColor theme="5"/>
  </sheetPr>
  <dimension ref="A1"/>
  <sheetViews>
    <sheetView workbookViewId="0"/>
  </sheetViews>
  <sheetFormatPr defaultRowHeight="15" x14ac:dyDescent="0.4"/>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E6282-918F-4315-A9EF-484C317FB9F3}">
  <dimension ref="A1:AJ25"/>
  <sheetViews>
    <sheetView workbookViewId="0"/>
  </sheetViews>
  <sheetFormatPr defaultColWidth="8.84375" defaultRowHeight="15" x14ac:dyDescent="0.4"/>
  <cols>
    <col min="1" max="1" width="19" style="67" bestFit="1" customWidth="1"/>
    <col min="2" max="2" width="6.84375" style="67" customWidth="1"/>
    <col min="3" max="3" width="7.53515625" style="67" customWidth="1"/>
    <col min="4" max="4" width="6.53515625" style="67" bestFit="1" customWidth="1"/>
    <col min="5" max="19" width="5.4609375" style="67" customWidth="1"/>
    <col min="20" max="35" width="5.4609375" style="67" bestFit="1" customWidth="1"/>
    <col min="36" max="36" width="7.07421875" style="67" customWidth="1"/>
    <col min="37" max="16384" width="8.84375" style="67"/>
  </cols>
  <sheetData>
    <row r="1" spans="1:36" x14ac:dyDescent="0.4">
      <c r="A1" s="9" t="s">
        <v>154</v>
      </c>
    </row>
    <row r="2" spans="1:36" x14ac:dyDescent="0.4">
      <c r="A2" s="78"/>
    </row>
    <row r="3" spans="1:36" x14ac:dyDescent="0.4">
      <c r="A3" s="78"/>
    </row>
    <row r="4" spans="1:36" s="147" customFormat="1" ht="21.75" customHeight="1" x14ac:dyDescent="0.4">
      <c r="A4" s="439" t="s">
        <v>285</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s="147" customFormat="1" ht="21.75" customHeight="1" x14ac:dyDescent="0.4">
      <c r="A5" s="440"/>
      <c r="B5" s="442"/>
      <c r="C5" s="442"/>
      <c r="D5" s="446"/>
      <c r="E5" s="284">
        <v>2018</v>
      </c>
      <c r="F5" s="284">
        <v>2019</v>
      </c>
      <c r="G5" s="284">
        <v>2020</v>
      </c>
      <c r="H5" s="284">
        <v>2021</v>
      </c>
      <c r="I5" s="284">
        <v>2022</v>
      </c>
      <c r="J5" s="284">
        <v>2023</v>
      </c>
      <c r="K5" s="284">
        <v>2024</v>
      </c>
      <c r="L5" s="284">
        <v>2025</v>
      </c>
      <c r="M5" s="284">
        <v>2026</v>
      </c>
      <c r="N5" s="284">
        <v>2027</v>
      </c>
      <c r="O5" s="284">
        <v>2028</v>
      </c>
      <c r="P5" s="284">
        <v>2029</v>
      </c>
      <c r="Q5" s="284">
        <v>2030</v>
      </c>
      <c r="R5" s="284">
        <v>2031</v>
      </c>
      <c r="S5" s="284">
        <v>2032</v>
      </c>
      <c r="T5" s="284">
        <v>2033</v>
      </c>
      <c r="U5" s="284">
        <v>2034</v>
      </c>
      <c r="V5" s="284">
        <v>2035</v>
      </c>
      <c r="W5" s="284">
        <v>2036</v>
      </c>
      <c r="X5" s="284">
        <v>2037</v>
      </c>
      <c r="Y5" s="284">
        <v>2038</v>
      </c>
      <c r="Z5" s="284">
        <v>2039</v>
      </c>
      <c r="AA5" s="284">
        <v>2040</v>
      </c>
      <c r="AB5" s="284">
        <v>2041</v>
      </c>
      <c r="AC5" s="284">
        <v>2042</v>
      </c>
      <c r="AD5" s="284">
        <v>2043</v>
      </c>
      <c r="AE5" s="284">
        <v>2044</v>
      </c>
      <c r="AF5" s="284">
        <v>2045</v>
      </c>
      <c r="AG5" s="284">
        <v>2046</v>
      </c>
      <c r="AH5" s="284">
        <v>2047</v>
      </c>
      <c r="AI5" s="308">
        <v>2048</v>
      </c>
      <c r="AJ5" s="445"/>
    </row>
    <row r="6" spans="1:36" x14ac:dyDescent="0.4">
      <c r="A6" s="4" t="s">
        <v>309</v>
      </c>
      <c r="B6" s="10">
        <v>10</v>
      </c>
      <c r="C6" s="5">
        <v>147.68173772352</v>
      </c>
      <c r="D6" s="64">
        <v>0.77339999999999998</v>
      </c>
      <c r="E6" s="79"/>
      <c r="F6" s="36">
        <v>114.21705595537037</v>
      </c>
      <c r="G6" s="36">
        <v>114.21705595537037</v>
      </c>
      <c r="H6" s="36">
        <v>32.052011095482293</v>
      </c>
      <c r="I6" s="36">
        <v>32.052011095482293</v>
      </c>
      <c r="J6" s="36">
        <v>32.052011095482293</v>
      </c>
      <c r="K6" s="36">
        <v>32.052011095482293</v>
      </c>
      <c r="L6" s="36">
        <v>32.052011095482293</v>
      </c>
      <c r="M6" s="36">
        <v>32.052011095482293</v>
      </c>
      <c r="N6" s="36">
        <v>32.052011095482293</v>
      </c>
      <c r="O6" s="36">
        <v>32.052011095482293</v>
      </c>
      <c r="P6" s="36">
        <v>0</v>
      </c>
      <c r="Q6" s="36">
        <v>0</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04">
        <f t="shared" ref="AJ6:AJ18" si="0">SUM(E6:AI6)</f>
        <v>484.85020067459891</v>
      </c>
    </row>
    <row r="7" spans="1:36" x14ac:dyDescent="0.4">
      <c r="A7" s="4" t="s">
        <v>67</v>
      </c>
      <c r="B7" s="10">
        <v>15</v>
      </c>
      <c r="C7" s="5">
        <v>4.3074046220958215E-2</v>
      </c>
      <c r="D7" s="64">
        <v>0.79400000000000004</v>
      </c>
      <c r="E7" s="79"/>
      <c r="F7" s="310">
        <v>3.4200792699440825E-2</v>
      </c>
      <c r="G7" s="310">
        <v>3.4200792699440825E-2</v>
      </c>
      <c r="H7" s="310">
        <v>3.4200792699440825E-2</v>
      </c>
      <c r="I7" s="310">
        <v>3.4200792699440825E-2</v>
      </c>
      <c r="J7" s="310">
        <v>3.4200792699440825E-2</v>
      </c>
      <c r="K7" s="310">
        <v>3.4200792699440825E-2</v>
      </c>
      <c r="L7" s="310">
        <v>3.4200792699440825E-2</v>
      </c>
      <c r="M7" s="310">
        <v>3.4200792699440825E-2</v>
      </c>
      <c r="N7" s="310">
        <v>3.4200792699440825E-2</v>
      </c>
      <c r="O7" s="310">
        <v>3.4200792699440825E-2</v>
      </c>
      <c r="P7" s="310">
        <v>3.4200792699440825E-2</v>
      </c>
      <c r="Q7" s="310">
        <v>3.4200792699440825E-2</v>
      </c>
      <c r="R7" s="310">
        <v>3.4200792699440825E-2</v>
      </c>
      <c r="S7" s="310">
        <v>3.4200792699440825E-2</v>
      </c>
      <c r="T7" s="310">
        <v>3.4200792699440825E-2</v>
      </c>
      <c r="U7" s="36">
        <v>0</v>
      </c>
      <c r="V7" s="36">
        <v>0</v>
      </c>
      <c r="W7" s="36">
        <v>0</v>
      </c>
      <c r="X7" s="36">
        <v>0</v>
      </c>
      <c r="Y7" s="36">
        <v>0</v>
      </c>
      <c r="Z7" s="36">
        <v>0</v>
      </c>
      <c r="AA7" s="36">
        <v>0</v>
      </c>
      <c r="AB7" s="36">
        <v>0</v>
      </c>
      <c r="AC7" s="36">
        <v>0</v>
      </c>
      <c r="AD7" s="36">
        <v>0</v>
      </c>
      <c r="AE7" s="36">
        <v>0</v>
      </c>
      <c r="AF7" s="36">
        <v>0</v>
      </c>
      <c r="AG7" s="36">
        <v>0</v>
      </c>
      <c r="AH7" s="36">
        <v>0</v>
      </c>
      <c r="AI7" s="36">
        <v>0</v>
      </c>
      <c r="AJ7" s="54">
        <f t="shared" si="0"/>
        <v>0.51301189049161233</v>
      </c>
    </row>
    <row r="8" spans="1:36" x14ac:dyDescent="0.4">
      <c r="A8" s="4" t="s">
        <v>308</v>
      </c>
      <c r="B8" s="10">
        <v>10</v>
      </c>
      <c r="C8" s="5">
        <v>74.979012850559997</v>
      </c>
      <c r="D8" s="64">
        <v>0.77339999999999998</v>
      </c>
      <c r="E8" s="79"/>
      <c r="F8" s="36">
        <v>57.988768538623106</v>
      </c>
      <c r="G8" s="36">
        <v>57.988768538623106</v>
      </c>
      <c r="H8" s="36">
        <v>57.988768538623106</v>
      </c>
      <c r="I8" s="36">
        <v>57.988768538623106</v>
      </c>
      <c r="J8" s="36">
        <v>57.988768538623106</v>
      </c>
      <c r="K8" s="36">
        <v>5.6405102834206264</v>
      </c>
      <c r="L8" s="36">
        <v>5.6405102834206264</v>
      </c>
      <c r="M8" s="36">
        <v>5.6405102834206264</v>
      </c>
      <c r="N8" s="36">
        <v>5.6405102834206264</v>
      </c>
      <c r="O8" s="36">
        <v>5.6405102834206264</v>
      </c>
      <c r="P8" s="36">
        <v>0</v>
      </c>
      <c r="Q8" s="36">
        <v>0</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54">
        <f t="shared" si="0"/>
        <v>318.14639411021858</v>
      </c>
    </row>
    <row r="9" spans="1:36" x14ac:dyDescent="0.4">
      <c r="A9" s="4" t="s">
        <v>311</v>
      </c>
      <c r="B9" s="10">
        <v>10</v>
      </c>
      <c r="C9" s="5">
        <v>7.3631863468800001</v>
      </c>
      <c r="D9" s="64">
        <v>0.77339999999999998</v>
      </c>
      <c r="E9" s="79"/>
      <c r="F9" s="36">
        <v>5.6946883206769918</v>
      </c>
      <c r="G9" s="36">
        <v>5.6946883206769918</v>
      </c>
      <c r="H9" s="36">
        <v>5.6946883206769918</v>
      </c>
      <c r="I9" s="36">
        <v>5.6946883206769918</v>
      </c>
      <c r="J9" s="36">
        <v>5.6946883206769918</v>
      </c>
      <c r="K9" s="36">
        <v>0.88837137802561084</v>
      </c>
      <c r="L9" s="36">
        <v>0.88837137802561084</v>
      </c>
      <c r="M9" s="36">
        <v>0.88837137802561084</v>
      </c>
      <c r="N9" s="36">
        <v>0.88837137802561084</v>
      </c>
      <c r="O9" s="36">
        <v>0.88837137802561084</v>
      </c>
      <c r="P9" s="36">
        <v>0</v>
      </c>
      <c r="Q9" s="36">
        <v>0</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54">
        <f t="shared" si="0"/>
        <v>32.915298493513014</v>
      </c>
    </row>
    <row r="10" spans="1:36" x14ac:dyDescent="0.4">
      <c r="A10" s="4" t="s">
        <v>155</v>
      </c>
      <c r="B10" s="10">
        <v>8.4033613445378155</v>
      </c>
      <c r="C10" s="5">
        <v>22.675568999999996</v>
      </c>
      <c r="D10" s="64">
        <v>0.77339999999999998</v>
      </c>
      <c r="E10" s="80"/>
      <c r="F10" s="38">
        <v>17.537285064599995</v>
      </c>
      <c r="G10" s="36">
        <v>17.537285064599995</v>
      </c>
      <c r="H10" s="36">
        <v>17.537285064599995</v>
      </c>
      <c r="I10" s="36">
        <v>17.537285064599995</v>
      </c>
      <c r="J10" s="36">
        <v>17.537285064599995</v>
      </c>
      <c r="K10" s="36">
        <v>1.4912882552105997</v>
      </c>
      <c r="L10" s="36">
        <v>1.4912882552105997</v>
      </c>
      <c r="M10" s="36">
        <v>1.4912882552105997</v>
      </c>
      <c r="N10" s="36">
        <v>0.6015280357152003</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54">
        <f t="shared" si="0"/>
        <v>92.761818124347002</v>
      </c>
    </row>
    <row r="11" spans="1:36" x14ac:dyDescent="0.4">
      <c r="A11" s="4" t="s">
        <v>144</v>
      </c>
      <c r="B11" s="10">
        <v>8.4033613445378155</v>
      </c>
      <c r="C11" s="5">
        <v>158.07781499999999</v>
      </c>
      <c r="D11" s="64">
        <v>0.77339999999999998</v>
      </c>
      <c r="E11" s="80"/>
      <c r="F11" s="38">
        <v>122.25738212099999</v>
      </c>
      <c r="G11" s="36">
        <v>122.25738212099999</v>
      </c>
      <c r="H11" s="36">
        <v>47.636234171126986</v>
      </c>
      <c r="I11" s="36">
        <v>47.636234171126986</v>
      </c>
      <c r="J11" s="36">
        <v>47.636234171126986</v>
      </c>
      <c r="K11" s="36">
        <v>47.636234171126986</v>
      </c>
      <c r="L11" s="36">
        <v>47.636234171126986</v>
      </c>
      <c r="M11" s="36">
        <v>47.636234171126986</v>
      </c>
      <c r="N11" s="36">
        <v>19.214615463984011</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54">
        <f t="shared" si="0"/>
        <v>549.546784732746</v>
      </c>
    </row>
    <row r="12" spans="1:36" x14ac:dyDescent="0.4">
      <c r="A12" s="4" t="s">
        <v>147</v>
      </c>
      <c r="B12" s="10">
        <v>8.4033613445378155</v>
      </c>
      <c r="C12" s="5">
        <v>13.918716</v>
      </c>
      <c r="D12" s="64">
        <v>0.77339999999999998</v>
      </c>
      <c r="E12" s="80"/>
      <c r="F12" s="38">
        <v>10.7647349544</v>
      </c>
      <c r="G12" s="36">
        <v>10.7647349544</v>
      </c>
      <c r="H12" s="36">
        <v>10.7647349544</v>
      </c>
      <c r="I12" s="36">
        <v>10.7647349544</v>
      </c>
      <c r="J12" s="36">
        <v>10.7647349544</v>
      </c>
      <c r="K12" s="36">
        <v>1.6792986528863998</v>
      </c>
      <c r="L12" s="36">
        <v>1.6792986528863998</v>
      </c>
      <c r="M12" s="36">
        <v>1.6792986528863998</v>
      </c>
      <c r="N12" s="36">
        <v>0.67736416250880049</v>
      </c>
      <c r="O12" s="36">
        <v>0</v>
      </c>
      <c r="P12" s="36">
        <v>0</v>
      </c>
      <c r="Q12" s="36">
        <v>0</v>
      </c>
      <c r="R12" s="36">
        <v>0</v>
      </c>
      <c r="S12" s="36">
        <v>0</v>
      </c>
      <c r="T12" s="36">
        <v>0</v>
      </c>
      <c r="U12" s="36">
        <v>0</v>
      </c>
      <c r="V12" s="36">
        <v>0</v>
      </c>
      <c r="W12" s="36">
        <v>0</v>
      </c>
      <c r="X12" s="36">
        <v>0</v>
      </c>
      <c r="Y12" s="36">
        <v>0</v>
      </c>
      <c r="Z12" s="36">
        <v>0</v>
      </c>
      <c r="AA12" s="36">
        <v>0</v>
      </c>
      <c r="AB12" s="36">
        <v>0</v>
      </c>
      <c r="AC12" s="36">
        <v>0</v>
      </c>
      <c r="AD12" s="36">
        <v>0</v>
      </c>
      <c r="AE12" s="36">
        <v>0</v>
      </c>
      <c r="AF12" s="36">
        <v>0</v>
      </c>
      <c r="AG12" s="36">
        <v>0</v>
      </c>
      <c r="AH12" s="36">
        <v>0</v>
      </c>
      <c r="AI12" s="36">
        <v>0</v>
      </c>
      <c r="AJ12" s="54">
        <f t="shared" si="0"/>
        <v>59.538934893168005</v>
      </c>
    </row>
    <row r="13" spans="1:36" x14ac:dyDescent="0.4">
      <c r="A13" s="4" t="s">
        <v>145</v>
      </c>
      <c r="B13" s="10">
        <v>11.619800139437602</v>
      </c>
      <c r="C13" s="5">
        <v>23.589046000000003</v>
      </c>
      <c r="D13" s="64">
        <v>0.77339999999999998</v>
      </c>
      <c r="E13" s="80"/>
      <c r="F13" s="38">
        <v>18.243768176400003</v>
      </c>
      <c r="G13" s="36">
        <v>18.243768176400003</v>
      </c>
      <c r="H13" s="36">
        <v>4.997175101396401</v>
      </c>
      <c r="I13" s="36">
        <v>4.997175101396401</v>
      </c>
      <c r="J13" s="36">
        <v>4.997175101396401</v>
      </c>
      <c r="K13" s="36">
        <v>4.997175101396401</v>
      </c>
      <c r="L13" s="36">
        <v>4.997175101396401</v>
      </c>
      <c r="M13" s="36">
        <v>4.997175101396401</v>
      </c>
      <c r="N13" s="36">
        <v>4.997175101396401</v>
      </c>
      <c r="O13" s="36">
        <v>4.997175101396401</v>
      </c>
      <c r="P13" s="36">
        <v>4.997175101396401</v>
      </c>
      <c r="Q13" s="36">
        <v>3.0972498246396043</v>
      </c>
      <c r="R13" s="36">
        <v>0</v>
      </c>
      <c r="S13" s="36">
        <v>0</v>
      </c>
      <c r="T13" s="36">
        <v>0</v>
      </c>
      <c r="U13" s="36">
        <v>0</v>
      </c>
      <c r="V13" s="36">
        <v>0</v>
      </c>
      <c r="W13" s="36">
        <v>0</v>
      </c>
      <c r="X13" s="36">
        <v>0</v>
      </c>
      <c r="Y13" s="36">
        <v>0</v>
      </c>
      <c r="Z13" s="36">
        <v>0</v>
      </c>
      <c r="AA13" s="36">
        <v>0</v>
      </c>
      <c r="AB13" s="36">
        <v>0</v>
      </c>
      <c r="AC13" s="36">
        <v>0</v>
      </c>
      <c r="AD13" s="36">
        <v>0</v>
      </c>
      <c r="AE13" s="36">
        <v>0</v>
      </c>
      <c r="AF13" s="36">
        <v>0</v>
      </c>
      <c r="AG13" s="36">
        <v>0</v>
      </c>
      <c r="AH13" s="36">
        <v>0</v>
      </c>
      <c r="AI13" s="36">
        <v>0</v>
      </c>
      <c r="AJ13" s="54">
        <f t="shared" si="0"/>
        <v>84.559362090007241</v>
      </c>
    </row>
    <row r="14" spans="1:36" x14ac:dyDescent="0.4">
      <c r="A14" s="4" t="s">
        <v>68</v>
      </c>
      <c r="B14" s="10">
        <v>7</v>
      </c>
      <c r="C14" s="5">
        <v>55.647809999999993</v>
      </c>
      <c r="D14" s="64">
        <v>0.79400000000000004</v>
      </c>
      <c r="E14" s="80"/>
      <c r="F14" s="38">
        <v>44.184361139999993</v>
      </c>
      <c r="G14" s="36">
        <v>44.184361139999993</v>
      </c>
      <c r="H14" s="36">
        <v>44.184361139999993</v>
      </c>
      <c r="I14" s="36">
        <v>44.184361139999993</v>
      </c>
      <c r="J14" s="36">
        <v>44.184361139999993</v>
      </c>
      <c r="K14" s="36">
        <v>44.184361139999993</v>
      </c>
      <c r="L14" s="36">
        <v>44.184361139999993</v>
      </c>
      <c r="M14" s="36">
        <v>0</v>
      </c>
      <c r="N14" s="36">
        <v>0</v>
      </c>
      <c r="O14" s="36">
        <v>0</v>
      </c>
      <c r="P14" s="36">
        <v>0</v>
      </c>
      <c r="Q14" s="36">
        <v>0</v>
      </c>
      <c r="R14" s="36">
        <v>0</v>
      </c>
      <c r="S14" s="36">
        <v>0</v>
      </c>
      <c r="T14" s="36">
        <v>0</v>
      </c>
      <c r="U14" s="36">
        <v>0</v>
      </c>
      <c r="V14" s="36">
        <v>0</v>
      </c>
      <c r="W14" s="36">
        <v>0</v>
      </c>
      <c r="X14" s="36">
        <v>0</v>
      </c>
      <c r="Y14" s="36">
        <v>0</v>
      </c>
      <c r="Z14" s="36">
        <v>0</v>
      </c>
      <c r="AA14" s="36">
        <v>0</v>
      </c>
      <c r="AB14" s="36">
        <v>0</v>
      </c>
      <c r="AC14" s="36">
        <v>0</v>
      </c>
      <c r="AD14" s="36">
        <v>0</v>
      </c>
      <c r="AE14" s="36">
        <v>0</v>
      </c>
      <c r="AF14" s="36">
        <v>0</v>
      </c>
      <c r="AG14" s="36">
        <v>0</v>
      </c>
      <c r="AH14" s="36">
        <v>0</v>
      </c>
      <c r="AI14" s="36">
        <v>0</v>
      </c>
      <c r="AJ14" s="54">
        <f t="shared" si="0"/>
        <v>309.29052797999998</v>
      </c>
    </row>
    <row r="15" spans="1:36" x14ac:dyDescent="0.4">
      <c r="A15" s="4" t="s">
        <v>156</v>
      </c>
      <c r="B15" s="10">
        <v>10</v>
      </c>
      <c r="C15" s="5">
        <v>1.2047691951010806</v>
      </c>
      <c r="D15" s="64">
        <v>1.004</v>
      </c>
      <c r="E15" s="80"/>
      <c r="F15" s="38">
        <v>1.209588271881485</v>
      </c>
      <c r="G15" s="36">
        <v>1.209588271881485</v>
      </c>
      <c r="H15" s="36">
        <v>1.209588271881485</v>
      </c>
      <c r="I15" s="36">
        <v>1.209588271881485</v>
      </c>
      <c r="J15" s="36">
        <v>1.209588271881485</v>
      </c>
      <c r="K15" s="36">
        <v>1.209588271881485</v>
      </c>
      <c r="L15" s="36">
        <v>1.209588271881485</v>
      </c>
      <c r="M15" s="36">
        <v>1.209588271881485</v>
      </c>
      <c r="N15" s="36">
        <v>1.209588271881485</v>
      </c>
      <c r="O15" s="36">
        <v>1.209588271881485</v>
      </c>
      <c r="P15" s="36">
        <v>0</v>
      </c>
      <c r="Q15" s="36">
        <v>0</v>
      </c>
      <c r="R15" s="36">
        <v>0</v>
      </c>
      <c r="S15" s="36">
        <v>0</v>
      </c>
      <c r="T15" s="36">
        <v>0</v>
      </c>
      <c r="U15" s="36">
        <v>0</v>
      </c>
      <c r="V15" s="36">
        <v>0</v>
      </c>
      <c r="W15" s="36">
        <v>0</v>
      </c>
      <c r="X15" s="36">
        <v>0</v>
      </c>
      <c r="Y15" s="36">
        <v>0</v>
      </c>
      <c r="Z15" s="36">
        <v>0</v>
      </c>
      <c r="AA15" s="36">
        <v>0</v>
      </c>
      <c r="AB15" s="36">
        <v>0</v>
      </c>
      <c r="AC15" s="36">
        <v>0</v>
      </c>
      <c r="AD15" s="36">
        <v>0</v>
      </c>
      <c r="AE15" s="36">
        <v>0</v>
      </c>
      <c r="AF15" s="36">
        <v>0</v>
      </c>
      <c r="AG15" s="36">
        <v>0</v>
      </c>
      <c r="AH15" s="36">
        <v>0</v>
      </c>
      <c r="AI15" s="36">
        <v>0</v>
      </c>
      <c r="AJ15" s="54">
        <f t="shared" si="0"/>
        <v>12.095882718814847</v>
      </c>
    </row>
    <row r="16" spans="1:36" x14ac:dyDescent="0.4">
      <c r="A16" s="4" t="s">
        <v>150</v>
      </c>
      <c r="B16" s="10">
        <v>10</v>
      </c>
      <c r="C16" s="5">
        <v>19.223310444245577</v>
      </c>
      <c r="D16" s="64">
        <v>1.004</v>
      </c>
      <c r="E16" s="80"/>
      <c r="F16" s="38">
        <v>19.300203686022559</v>
      </c>
      <c r="G16" s="36">
        <v>19.300203686022559</v>
      </c>
      <c r="H16" s="36">
        <v>19.300203686022559</v>
      </c>
      <c r="I16" s="36">
        <v>19.300203686022559</v>
      </c>
      <c r="J16" s="36">
        <v>19.300203686022559</v>
      </c>
      <c r="K16" s="36">
        <v>19.300203686022559</v>
      </c>
      <c r="L16" s="36">
        <v>19.300203686022559</v>
      </c>
      <c r="M16" s="36">
        <v>19.300203686022559</v>
      </c>
      <c r="N16" s="36">
        <v>19.300203686022559</v>
      </c>
      <c r="O16" s="36">
        <v>19.300203686022559</v>
      </c>
      <c r="P16" s="36">
        <v>0</v>
      </c>
      <c r="Q16" s="36">
        <v>0</v>
      </c>
      <c r="R16" s="36">
        <v>0</v>
      </c>
      <c r="S16" s="36">
        <v>0</v>
      </c>
      <c r="T16" s="36">
        <v>0</v>
      </c>
      <c r="U16" s="36">
        <v>0</v>
      </c>
      <c r="V16" s="36">
        <v>0</v>
      </c>
      <c r="W16" s="36">
        <v>0</v>
      </c>
      <c r="X16" s="36">
        <v>0</v>
      </c>
      <c r="Y16" s="36">
        <v>0</v>
      </c>
      <c r="Z16" s="36">
        <v>0</v>
      </c>
      <c r="AA16" s="36">
        <v>0</v>
      </c>
      <c r="AB16" s="36">
        <v>0</v>
      </c>
      <c r="AC16" s="36">
        <v>0</v>
      </c>
      <c r="AD16" s="36">
        <v>0</v>
      </c>
      <c r="AE16" s="36">
        <v>0</v>
      </c>
      <c r="AF16" s="36">
        <v>0</v>
      </c>
      <c r="AG16" s="36">
        <v>0</v>
      </c>
      <c r="AH16" s="36">
        <v>0</v>
      </c>
      <c r="AI16" s="36">
        <v>0</v>
      </c>
      <c r="AJ16" s="54">
        <f t="shared" si="0"/>
        <v>193.00203686022562</v>
      </c>
    </row>
    <row r="17" spans="1:36" x14ac:dyDescent="0.4">
      <c r="A17" s="4" t="s">
        <v>66</v>
      </c>
      <c r="B17" s="10">
        <v>10</v>
      </c>
      <c r="C17" s="5">
        <v>20.209560620489103</v>
      </c>
      <c r="D17" s="64">
        <v>1.004</v>
      </c>
      <c r="E17" s="80"/>
      <c r="F17" s="38">
        <v>20.29039886297106</v>
      </c>
      <c r="G17" s="36">
        <v>20.29039886297106</v>
      </c>
      <c r="H17" s="36">
        <v>20.29039886297106</v>
      </c>
      <c r="I17" s="36">
        <v>20.29039886297106</v>
      </c>
      <c r="J17" s="36">
        <v>20.29039886297106</v>
      </c>
      <c r="K17" s="36">
        <v>20.29039886297106</v>
      </c>
      <c r="L17" s="36">
        <v>20.29039886297106</v>
      </c>
      <c r="M17" s="36">
        <v>20.29039886297106</v>
      </c>
      <c r="N17" s="36">
        <v>20.29039886297106</v>
      </c>
      <c r="O17" s="36">
        <v>20.29039886297106</v>
      </c>
      <c r="P17" s="36">
        <v>0</v>
      </c>
      <c r="Q17" s="36">
        <v>0</v>
      </c>
      <c r="R17" s="36">
        <v>0</v>
      </c>
      <c r="S17" s="36">
        <v>0</v>
      </c>
      <c r="T17" s="36">
        <v>0</v>
      </c>
      <c r="U17" s="36">
        <v>0</v>
      </c>
      <c r="V17" s="36">
        <v>0</v>
      </c>
      <c r="W17" s="36">
        <v>0</v>
      </c>
      <c r="X17" s="36">
        <v>0</v>
      </c>
      <c r="Y17" s="36">
        <v>0</v>
      </c>
      <c r="Z17" s="36">
        <v>0</v>
      </c>
      <c r="AA17" s="36">
        <v>0</v>
      </c>
      <c r="AB17" s="36">
        <v>0</v>
      </c>
      <c r="AC17" s="36">
        <v>0</v>
      </c>
      <c r="AD17" s="36">
        <v>0</v>
      </c>
      <c r="AE17" s="36">
        <v>0</v>
      </c>
      <c r="AF17" s="36">
        <v>0</v>
      </c>
      <c r="AG17" s="36">
        <v>0</v>
      </c>
      <c r="AH17" s="36">
        <v>0</v>
      </c>
      <c r="AI17" s="36">
        <v>0</v>
      </c>
      <c r="AJ17" s="54">
        <f t="shared" si="0"/>
        <v>202.90398862971062</v>
      </c>
    </row>
    <row r="18" spans="1:36" x14ac:dyDescent="0.4">
      <c r="A18" s="4" t="s">
        <v>36</v>
      </c>
      <c r="B18" s="10">
        <v>11</v>
      </c>
      <c r="C18" s="5">
        <v>879.50870747097701</v>
      </c>
      <c r="D18" s="64">
        <v>1</v>
      </c>
      <c r="E18" s="80"/>
      <c r="F18" s="38">
        <v>879.50870747097701</v>
      </c>
      <c r="G18" s="36">
        <v>879.50870747097701</v>
      </c>
      <c r="H18" s="36">
        <v>879.50870747097701</v>
      </c>
      <c r="I18" s="36">
        <v>879.50870747097701</v>
      </c>
      <c r="J18" s="36">
        <v>879.50870747097701</v>
      </c>
      <c r="K18" s="36">
        <v>879.50870747097701</v>
      </c>
      <c r="L18" s="36">
        <v>879.50870747097701</v>
      </c>
      <c r="M18" s="36">
        <v>879.50870747097701</v>
      </c>
      <c r="N18" s="36">
        <v>879.50870747097701</v>
      </c>
      <c r="O18" s="36">
        <v>879.50870747097701</v>
      </c>
      <c r="P18" s="36">
        <v>879.50870747097701</v>
      </c>
      <c r="Q18" s="36">
        <v>0</v>
      </c>
      <c r="R18" s="36">
        <v>0</v>
      </c>
      <c r="S18" s="36">
        <v>0</v>
      </c>
      <c r="T18" s="36">
        <v>0</v>
      </c>
      <c r="U18" s="36">
        <v>0</v>
      </c>
      <c r="V18" s="36">
        <v>0</v>
      </c>
      <c r="W18" s="36">
        <v>0</v>
      </c>
      <c r="X18" s="36">
        <v>0</v>
      </c>
      <c r="Y18" s="36">
        <v>0</v>
      </c>
      <c r="Z18" s="36">
        <v>0</v>
      </c>
      <c r="AA18" s="36">
        <v>0</v>
      </c>
      <c r="AB18" s="36">
        <v>0</v>
      </c>
      <c r="AC18" s="36">
        <v>0</v>
      </c>
      <c r="AD18" s="36">
        <v>0</v>
      </c>
      <c r="AE18" s="36">
        <v>0</v>
      </c>
      <c r="AF18" s="36">
        <v>0</v>
      </c>
      <c r="AG18" s="36">
        <v>0</v>
      </c>
      <c r="AH18" s="36">
        <v>0</v>
      </c>
      <c r="AI18" s="36">
        <v>0</v>
      </c>
      <c r="AJ18" s="54">
        <f t="shared" si="0"/>
        <v>9674.5957821807478</v>
      </c>
    </row>
    <row r="19" spans="1:36" x14ac:dyDescent="0.4">
      <c r="A19" s="233" t="s">
        <v>58</v>
      </c>
      <c r="B19" s="234"/>
      <c r="C19" s="137">
        <f>SUM(C6:C18)</f>
        <v>1424.1223146979937</v>
      </c>
      <c r="D19" s="309">
        <f>F19/C19</f>
        <v>0.92072930100367678</v>
      </c>
      <c r="E19" s="135"/>
      <c r="F19" s="134">
        <f t="shared" ref="F19:AJ19" si="1">SUM(F6:F18)</f>
        <v>1311.231143355622</v>
      </c>
      <c r="G19" s="134">
        <f t="shared" si="1"/>
        <v>1311.231143355622</v>
      </c>
      <c r="H19" s="134">
        <f t="shared" si="1"/>
        <v>1141.1983574708574</v>
      </c>
      <c r="I19" s="134">
        <f t="shared" si="1"/>
        <v>1141.1983574708574</v>
      </c>
      <c r="J19" s="134">
        <f t="shared" si="1"/>
        <v>1141.1983574708574</v>
      </c>
      <c r="K19" s="134">
        <f t="shared" si="1"/>
        <v>1058.9123491621003</v>
      </c>
      <c r="L19" s="134">
        <f t="shared" si="1"/>
        <v>1058.9123491621003</v>
      </c>
      <c r="M19" s="134">
        <f t="shared" si="1"/>
        <v>1014.7279880221005</v>
      </c>
      <c r="N19" s="134">
        <f t="shared" si="1"/>
        <v>984.41467460508454</v>
      </c>
      <c r="O19" s="134">
        <f t="shared" si="1"/>
        <v>963.92116694287654</v>
      </c>
      <c r="P19" s="134">
        <f t="shared" si="1"/>
        <v>884.54008336507286</v>
      </c>
      <c r="Q19" s="134">
        <f t="shared" si="1"/>
        <v>3.1314506173390453</v>
      </c>
      <c r="R19" s="134">
        <f t="shared" si="1"/>
        <v>3.4200792699440825E-2</v>
      </c>
      <c r="S19" s="134">
        <f t="shared" si="1"/>
        <v>3.4200792699440825E-2</v>
      </c>
      <c r="T19" s="134">
        <f t="shared" si="1"/>
        <v>3.4200792699440825E-2</v>
      </c>
      <c r="U19" s="134">
        <f t="shared" si="1"/>
        <v>0</v>
      </c>
      <c r="V19" s="134">
        <f t="shared" si="1"/>
        <v>0</v>
      </c>
      <c r="W19" s="134">
        <f t="shared" si="1"/>
        <v>0</v>
      </c>
      <c r="X19" s="134">
        <f t="shared" si="1"/>
        <v>0</v>
      </c>
      <c r="Y19" s="134">
        <f t="shared" si="1"/>
        <v>0</v>
      </c>
      <c r="Z19" s="134">
        <f t="shared" si="1"/>
        <v>0</v>
      </c>
      <c r="AA19" s="134">
        <f t="shared" si="1"/>
        <v>0</v>
      </c>
      <c r="AB19" s="134">
        <f t="shared" si="1"/>
        <v>0</v>
      </c>
      <c r="AC19" s="134">
        <f t="shared" si="1"/>
        <v>0</v>
      </c>
      <c r="AD19" s="134">
        <f t="shared" si="1"/>
        <v>0</v>
      </c>
      <c r="AE19" s="134">
        <f t="shared" si="1"/>
        <v>0</v>
      </c>
      <c r="AF19" s="134">
        <f t="shared" si="1"/>
        <v>0</v>
      </c>
      <c r="AG19" s="134">
        <f t="shared" si="1"/>
        <v>0</v>
      </c>
      <c r="AH19" s="134">
        <f t="shared" si="1"/>
        <v>0</v>
      </c>
      <c r="AI19" s="134">
        <f t="shared" si="1"/>
        <v>0</v>
      </c>
      <c r="AJ19" s="134">
        <f t="shared" si="1"/>
        <v>12014.720023378588</v>
      </c>
    </row>
    <row r="20" spans="1:36" x14ac:dyDescent="0.4">
      <c r="A20" s="233" t="s">
        <v>141</v>
      </c>
      <c r="B20" s="235"/>
      <c r="C20" s="236"/>
      <c r="D20" s="236"/>
      <c r="E20" s="135"/>
      <c r="F20" s="134">
        <v>0</v>
      </c>
      <c r="G20" s="134">
        <f>F19-G19</f>
        <v>0</v>
      </c>
      <c r="H20" s="134">
        <f t="shared" ref="H20:AI20" si="2">G19-H19</f>
        <v>170.03278588476451</v>
      </c>
      <c r="I20" s="134">
        <f t="shared" si="2"/>
        <v>0</v>
      </c>
      <c r="J20" s="134">
        <f t="shared" si="2"/>
        <v>0</v>
      </c>
      <c r="K20" s="134">
        <f t="shared" si="2"/>
        <v>82.286008308757118</v>
      </c>
      <c r="L20" s="134">
        <f t="shared" si="2"/>
        <v>0</v>
      </c>
      <c r="M20" s="134">
        <f t="shared" si="2"/>
        <v>44.184361139999851</v>
      </c>
      <c r="N20" s="134">
        <f t="shared" si="2"/>
        <v>30.313313417015934</v>
      </c>
      <c r="O20" s="134">
        <f t="shared" si="2"/>
        <v>20.493507662208003</v>
      </c>
      <c r="P20" s="134">
        <f t="shared" si="2"/>
        <v>79.381083577803679</v>
      </c>
      <c r="Q20" s="134">
        <f t="shared" si="2"/>
        <v>881.4086327477338</v>
      </c>
      <c r="R20" s="134">
        <f t="shared" si="2"/>
        <v>3.0972498246396043</v>
      </c>
      <c r="S20" s="134">
        <f t="shared" si="2"/>
        <v>0</v>
      </c>
      <c r="T20" s="134">
        <f t="shared" si="2"/>
        <v>0</v>
      </c>
      <c r="U20" s="134">
        <f t="shared" si="2"/>
        <v>3.4200792699440825E-2</v>
      </c>
      <c r="V20" s="134">
        <f t="shared" si="2"/>
        <v>0</v>
      </c>
      <c r="W20" s="134">
        <f t="shared" si="2"/>
        <v>0</v>
      </c>
      <c r="X20" s="134">
        <f t="shared" si="2"/>
        <v>0</v>
      </c>
      <c r="Y20" s="134">
        <f t="shared" si="2"/>
        <v>0</v>
      </c>
      <c r="Z20" s="134">
        <f t="shared" si="2"/>
        <v>0</v>
      </c>
      <c r="AA20" s="134">
        <f t="shared" si="2"/>
        <v>0</v>
      </c>
      <c r="AB20" s="134">
        <f t="shared" si="2"/>
        <v>0</v>
      </c>
      <c r="AC20" s="134">
        <f t="shared" si="2"/>
        <v>0</v>
      </c>
      <c r="AD20" s="134">
        <f t="shared" si="2"/>
        <v>0</v>
      </c>
      <c r="AE20" s="134">
        <f t="shared" si="2"/>
        <v>0</v>
      </c>
      <c r="AF20" s="134">
        <f t="shared" si="2"/>
        <v>0</v>
      </c>
      <c r="AG20" s="134">
        <f t="shared" si="2"/>
        <v>0</v>
      </c>
      <c r="AH20" s="134">
        <f t="shared" si="2"/>
        <v>0</v>
      </c>
      <c r="AI20" s="134">
        <f t="shared" si="2"/>
        <v>0</v>
      </c>
      <c r="AJ20" s="77"/>
    </row>
    <row r="21" spans="1:36" x14ac:dyDescent="0.4">
      <c r="A21" s="233" t="s">
        <v>143</v>
      </c>
      <c r="B21" s="235"/>
      <c r="C21" s="236"/>
      <c r="D21" s="236"/>
      <c r="E21" s="135"/>
      <c r="F21" s="134">
        <v>0</v>
      </c>
      <c r="G21" s="134">
        <f>$F$19-G19</f>
        <v>0</v>
      </c>
      <c r="H21" s="134">
        <f t="shared" ref="H21:AH21" si="3">$F$19-H19</f>
        <v>170.03278588476451</v>
      </c>
      <c r="I21" s="134">
        <f t="shared" si="3"/>
        <v>170.03278588476451</v>
      </c>
      <c r="J21" s="134">
        <f t="shared" si="3"/>
        <v>170.03278588476451</v>
      </c>
      <c r="K21" s="134">
        <f t="shared" si="3"/>
        <v>252.31879419352163</v>
      </c>
      <c r="L21" s="134">
        <f t="shared" si="3"/>
        <v>252.31879419352163</v>
      </c>
      <c r="M21" s="134">
        <f t="shared" si="3"/>
        <v>296.50315533352148</v>
      </c>
      <c r="N21" s="134">
        <f t="shared" si="3"/>
        <v>326.81646875053741</v>
      </c>
      <c r="O21" s="134">
        <f t="shared" si="3"/>
        <v>347.30997641274541</v>
      </c>
      <c r="P21" s="134">
        <f t="shared" si="3"/>
        <v>426.69105999054909</v>
      </c>
      <c r="Q21" s="134">
        <f t="shared" si="3"/>
        <v>1308.099692738283</v>
      </c>
      <c r="R21" s="134">
        <f t="shared" si="3"/>
        <v>1311.1969425629225</v>
      </c>
      <c r="S21" s="134">
        <f t="shared" si="3"/>
        <v>1311.1969425629225</v>
      </c>
      <c r="T21" s="134">
        <f t="shared" si="3"/>
        <v>1311.1969425629225</v>
      </c>
      <c r="U21" s="134">
        <f t="shared" si="3"/>
        <v>1311.231143355622</v>
      </c>
      <c r="V21" s="134">
        <f t="shared" si="3"/>
        <v>1311.231143355622</v>
      </c>
      <c r="W21" s="134">
        <f t="shared" si="3"/>
        <v>1311.231143355622</v>
      </c>
      <c r="X21" s="134">
        <f t="shared" si="3"/>
        <v>1311.231143355622</v>
      </c>
      <c r="Y21" s="134">
        <f t="shared" si="3"/>
        <v>1311.231143355622</v>
      </c>
      <c r="Z21" s="134">
        <f t="shared" si="3"/>
        <v>1311.231143355622</v>
      </c>
      <c r="AA21" s="134">
        <f t="shared" si="3"/>
        <v>1311.231143355622</v>
      </c>
      <c r="AB21" s="134">
        <f t="shared" si="3"/>
        <v>1311.231143355622</v>
      </c>
      <c r="AC21" s="134">
        <f t="shared" si="3"/>
        <v>1311.231143355622</v>
      </c>
      <c r="AD21" s="134">
        <f t="shared" si="3"/>
        <v>1311.231143355622</v>
      </c>
      <c r="AE21" s="134">
        <f t="shared" si="3"/>
        <v>1311.231143355622</v>
      </c>
      <c r="AF21" s="134">
        <f t="shared" si="3"/>
        <v>1311.231143355622</v>
      </c>
      <c r="AG21" s="134">
        <f t="shared" si="3"/>
        <v>1311.231143355622</v>
      </c>
      <c r="AH21" s="134">
        <f t="shared" si="3"/>
        <v>1311.231143355622</v>
      </c>
      <c r="AI21" s="134">
        <f>$F$19-AI19</f>
        <v>1311.231143355622</v>
      </c>
      <c r="AJ21" s="82"/>
    </row>
    <row r="22" spans="1:36" x14ac:dyDescent="0.4">
      <c r="A22" s="136" t="s">
        <v>205</v>
      </c>
      <c r="B22" s="143">
        <f>SUMPRODUCT(B6:B18,C6:C18)/C19</f>
        <v>10.309081027071349</v>
      </c>
      <c r="C22" s="213"/>
      <c r="D22" s="213"/>
      <c r="E22" s="213"/>
      <c r="F22" s="213"/>
      <c r="G22" s="213"/>
      <c r="H22" s="213"/>
      <c r="I22" s="213"/>
      <c r="J22" s="213"/>
      <c r="K22" s="213"/>
      <c r="L22" s="213"/>
      <c r="M22" s="213"/>
      <c r="N22" s="213"/>
      <c r="O22" s="213"/>
      <c r="P22" s="213"/>
      <c r="Q22" s="213"/>
      <c r="R22" s="213"/>
      <c r="S22" s="213"/>
    </row>
    <row r="23" spans="1:36" s="213" customFormat="1" x14ac:dyDescent="0.4"/>
    <row r="24" spans="1:36" x14ac:dyDescent="0.4">
      <c r="A24" s="458" t="s">
        <v>3</v>
      </c>
      <c r="B24" s="459"/>
      <c r="C24" s="459"/>
      <c r="D24" s="459"/>
      <c r="E24" s="459"/>
      <c r="F24" s="459"/>
      <c r="G24" s="459"/>
      <c r="H24" s="459"/>
      <c r="I24" s="459"/>
      <c r="J24" s="459"/>
    </row>
    <row r="25" spans="1:36" ht="62.25" customHeight="1" x14ac:dyDescent="0.4">
      <c r="A25" s="457" t="s">
        <v>157</v>
      </c>
      <c r="B25" s="457"/>
      <c r="C25" s="457"/>
      <c r="D25" s="457"/>
      <c r="E25" s="457"/>
      <c r="F25" s="457"/>
      <c r="G25" s="457"/>
      <c r="H25" s="457"/>
      <c r="I25" s="457"/>
      <c r="J25" s="457"/>
    </row>
  </sheetData>
  <mergeCells count="7">
    <mergeCell ref="A24:J24"/>
    <mergeCell ref="A25:J25"/>
    <mergeCell ref="AJ4:AJ5"/>
    <mergeCell ref="A4:A5"/>
    <mergeCell ref="B4:B5"/>
    <mergeCell ref="C4:C5"/>
    <mergeCell ref="D4:D5"/>
  </mergeCell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F79BA-2089-4F7E-89A4-1C2DEFEF9BA1}">
  <dimension ref="A1:AJ12"/>
  <sheetViews>
    <sheetView workbookViewId="0"/>
  </sheetViews>
  <sheetFormatPr defaultColWidth="8.84375" defaultRowHeight="15" x14ac:dyDescent="0.4"/>
  <cols>
    <col min="1" max="1" width="27.4609375" style="67" customWidth="1"/>
    <col min="2" max="2" width="6.69140625" style="67" customWidth="1"/>
    <col min="3" max="3" width="7.69140625" style="67" customWidth="1"/>
    <col min="4" max="4" width="6.53515625" style="67" bestFit="1" customWidth="1"/>
    <col min="5" max="35" width="5.4609375" style="67" customWidth="1"/>
    <col min="36" max="36" width="7.07421875" style="67" customWidth="1"/>
    <col min="37" max="16384" width="8.84375" style="67"/>
  </cols>
  <sheetData>
    <row r="1" spans="1:36" x14ac:dyDescent="0.4">
      <c r="A1" s="9" t="s">
        <v>159</v>
      </c>
    </row>
    <row r="2" spans="1:36" x14ac:dyDescent="0.4">
      <c r="A2" s="78"/>
    </row>
    <row r="3" spans="1:36" x14ac:dyDescent="0.4">
      <c r="A3" s="78"/>
    </row>
    <row r="4" spans="1:36" s="147" customFormat="1" ht="21.75" customHeight="1" x14ac:dyDescent="0.4">
      <c r="A4" s="439" t="s">
        <v>284</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s="147" customFormat="1" ht="21.75" customHeight="1" x14ac:dyDescent="0.4">
      <c r="A5" s="440"/>
      <c r="B5" s="442"/>
      <c r="C5" s="442"/>
      <c r="D5" s="446"/>
      <c r="E5" s="284">
        <v>2018</v>
      </c>
      <c r="F5" s="284">
        <v>2019</v>
      </c>
      <c r="G5" s="284">
        <v>2020</v>
      </c>
      <c r="H5" s="284">
        <v>2021</v>
      </c>
      <c r="I5" s="284">
        <v>2022</v>
      </c>
      <c r="J5" s="284">
        <v>2023</v>
      </c>
      <c r="K5" s="284">
        <v>2024</v>
      </c>
      <c r="L5" s="284">
        <v>2025</v>
      </c>
      <c r="M5" s="284">
        <v>2026</v>
      </c>
      <c r="N5" s="284">
        <v>2027</v>
      </c>
      <c r="O5" s="284">
        <v>2028</v>
      </c>
      <c r="P5" s="284">
        <v>2029</v>
      </c>
      <c r="Q5" s="284">
        <v>2030</v>
      </c>
      <c r="R5" s="284">
        <v>2031</v>
      </c>
      <c r="S5" s="284">
        <v>2032</v>
      </c>
      <c r="T5" s="284">
        <v>2033</v>
      </c>
      <c r="U5" s="284">
        <v>2034</v>
      </c>
      <c r="V5" s="284">
        <v>2035</v>
      </c>
      <c r="W5" s="284">
        <v>2036</v>
      </c>
      <c r="X5" s="284">
        <v>2037</v>
      </c>
      <c r="Y5" s="284">
        <v>2038</v>
      </c>
      <c r="Z5" s="284">
        <v>2039</v>
      </c>
      <c r="AA5" s="284">
        <v>2040</v>
      </c>
      <c r="AB5" s="284">
        <v>2041</v>
      </c>
      <c r="AC5" s="284">
        <v>2042</v>
      </c>
      <c r="AD5" s="284">
        <v>2043</v>
      </c>
      <c r="AE5" s="284">
        <v>2044</v>
      </c>
      <c r="AF5" s="284">
        <v>2045</v>
      </c>
      <c r="AG5" s="284">
        <v>2046</v>
      </c>
      <c r="AH5" s="284">
        <v>2047</v>
      </c>
      <c r="AI5" s="308">
        <v>2048</v>
      </c>
      <c r="AJ5" s="445"/>
    </row>
    <row r="6" spans="1:36" x14ac:dyDescent="0.4">
      <c r="A6" s="4" t="s">
        <v>380</v>
      </c>
      <c r="B6" s="10">
        <f>'DD (by Channel)'!B16</f>
        <v>8.7889093550914694</v>
      </c>
      <c r="C6" s="5">
        <f>'DD (by Channel)'!C13</f>
        <v>2013.7877864141446</v>
      </c>
      <c r="D6" s="64">
        <f t="shared" ref="D6:D7" si="0">F6/C6</f>
        <v>0.9305482860374451</v>
      </c>
      <c r="E6" s="79"/>
      <c r="F6" s="36">
        <f>'DD (by Channel)'!F13</f>
        <v>1873.926773090823</v>
      </c>
      <c r="G6" s="36">
        <f>'DD (by Channel)'!G13</f>
        <v>1873.926773090823</v>
      </c>
      <c r="H6" s="36">
        <f>'DD (by Channel)'!H13</f>
        <v>1340.1043510415468</v>
      </c>
      <c r="I6" s="36">
        <f>'DD (by Channel)'!I13</f>
        <v>1340.1043510415468</v>
      </c>
      <c r="J6" s="36">
        <f>'DD (by Channel)'!J13</f>
        <v>1340.1043510415468</v>
      </c>
      <c r="K6" s="36">
        <f>'DD (by Channel)'!K13</f>
        <v>1340.1043510415468</v>
      </c>
      <c r="L6" s="36">
        <f>'DD (by Channel)'!L13</f>
        <v>1340.1043510415468</v>
      </c>
      <c r="M6" s="36">
        <f>'DD (by Channel)'!M13</f>
        <v>806.08437104154677</v>
      </c>
      <c r="N6" s="36">
        <f>'DD (by Channel)'!N13</f>
        <v>806.08437104154677</v>
      </c>
      <c r="O6" s="36">
        <f>'DD (by Channel)'!O13</f>
        <v>525.21950239170053</v>
      </c>
      <c r="P6" s="36">
        <f>'DD (by Channel)'!P13</f>
        <v>0</v>
      </c>
      <c r="Q6" s="36">
        <f>'DD (by Channel)'!Q13</f>
        <v>0</v>
      </c>
      <c r="R6" s="36">
        <f>'DD (by Channel)'!R13</f>
        <v>0</v>
      </c>
      <c r="S6" s="36">
        <f>'DD (by Channel)'!S13</f>
        <v>0</v>
      </c>
      <c r="T6" s="36">
        <f>'DD (by Channel)'!T13</f>
        <v>0</v>
      </c>
      <c r="U6" s="36">
        <f>'DD (by Channel)'!U13</f>
        <v>0</v>
      </c>
      <c r="V6" s="36">
        <f>'DD (by Channel)'!V13</f>
        <v>0</v>
      </c>
      <c r="W6" s="36">
        <f>'DD (by Channel)'!W13</f>
        <v>0</v>
      </c>
      <c r="X6" s="36">
        <f>'DD (by Channel)'!X13</f>
        <v>0</v>
      </c>
      <c r="Y6" s="36">
        <f>'DD (by Channel)'!Y13</f>
        <v>0</v>
      </c>
      <c r="Z6" s="36">
        <f>'DD (by Channel)'!Z13</f>
        <v>0</v>
      </c>
      <c r="AA6" s="36">
        <f>'DD (by Channel)'!AA13</f>
        <v>0</v>
      </c>
      <c r="AB6" s="36">
        <f>'DD (by Channel)'!AB13</f>
        <v>0</v>
      </c>
      <c r="AC6" s="36">
        <f>'DD (by Channel)'!AC13</f>
        <v>0</v>
      </c>
      <c r="AD6" s="36">
        <f>'DD (by Channel)'!AD13</f>
        <v>0</v>
      </c>
      <c r="AE6" s="36">
        <f>'DD (by Channel)'!AE13</f>
        <v>0</v>
      </c>
      <c r="AF6" s="36">
        <f>'DD (by Channel)'!AF13</f>
        <v>0</v>
      </c>
      <c r="AG6" s="36">
        <f>'DD (by Channel)'!AG13</f>
        <v>0</v>
      </c>
      <c r="AH6" s="36">
        <f>'DD (by Channel)'!AH13</f>
        <v>0</v>
      </c>
      <c r="AI6" s="36">
        <f>'DD (by Channel)'!AI13</f>
        <v>0</v>
      </c>
      <c r="AJ6" s="304">
        <f t="shared" ref="AJ6:AJ8" si="1">SUM(E6:AI6)</f>
        <v>12585.763545864174</v>
      </c>
    </row>
    <row r="7" spans="1:36" x14ac:dyDescent="0.4">
      <c r="A7" s="4" t="s">
        <v>381</v>
      </c>
      <c r="B7" s="10">
        <f>'DD (by Channel)'!B30</f>
        <v>8.9041135192819176</v>
      </c>
      <c r="C7" s="5">
        <f>'DD (by Channel)'!C27</f>
        <v>120.17212886172717</v>
      </c>
      <c r="D7" s="64">
        <f t="shared" si="0"/>
        <v>1</v>
      </c>
      <c r="E7" s="79"/>
      <c r="F7" s="36">
        <f>'DD (by Channel)'!F27</f>
        <v>120.17212886172717</v>
      </c>
      <c r="G7" s="36">
        <f>'DD (by Channel)'!G27</f>
        <v>120.17212886172717</v>
      </c>
      <c r="H7" s="36">
        <f>'DD (by Channel)'!H27</f>
        <v>84.841957621612934</v>
      </c>
      <c r="I7" s="36">
        <f>'DD (by Channel)'!I27</f>
        <v>84.841957621612934</v>
      </c>
      <c r="J7" s="36">
        <f>'DD (by Channel)'!J27</f>
        <v>84.841957621612934</v>
      </c>
      <c r="K7" s="36">
        <f>'DD (by Channel)'!K27</f>
        <v>84.841957621612934</v>
      </c>
      <c r="L7" s="36">
        <f>'DD (by Channel)'!L27</f>
        <v>84.841957621612934</v>
      </c>
      <c r="M7" s="36">
        <f>'DD (by Channel)'!M27</f>
        <v>47.601277621612944</v>
      </c>
      <c r="N7" s="36">
        <f>'DD (by Channel)'!N27</f>
        <v>47.601277621612944</v>
      </c>
      <c r="O7" s="36">
        <f>'DD (by Channel)'!O27</f>
        <v>33.099010432008669</v>
      </c>
      <c r="P7" s="36">
        <f>'DD (by Channel)'!P27</f>
        <v>0</v>
      </c>
      <c r="Q7" s="36">
        <f>'DD (by Channel)'!Q27</f>
        <v>0</v>
      </c>
      <c r="R7" s="36">
        <f>'DD (by Channel)'!R27</f>
        <v>0</v>
      </c>
      <c r="S7" s="36">
        <f>'DD (by Channel)'!S27</f>
        <v>0</v>
      </c>
      <c r="T7" s="36">
        <f>'DD (by Channel)'!T27</f>
        <v>0</v>
      </c>
      <c r="U7" s="36">
        <f>'DD (by Channel)'!U27</f>
        <v>0</v>
      </c>
      <c r="V7" s="36">
        <f>'DD (by Channel)'!V27</f>
        <v>0</v>
      </c>
      <c r="W7" s="36">
        <f>'DD (by Channel)'!W27</f>
        <v>0</v>
      </c>
      <c r="X7" s="36">
        <f>'DD (by Channel)'!X27</f>
        <v>0</v>
      </c>
      <c r="Y7" s="36">
        <f>'DD (by Channel)'!Y27</f>
        <v>0</v>
      </c>
      <c r="Z7" s="36">
        <f>'DD (by Channel)'!Z27</f>
        <v>0</v>
      </c>
      <c r="AA7" s="36">
        <f>'DD (by Channel)'!AA27</f>
        <v>0</v>
      </c>
      <c r="AB7" s="36">
        <f>'DD (by Channel)'!AB27</f>
        <v>0</v>
      </c>
      <c r="AC7" s="36">
        <f>'DD (by Channel)'!AC27</f>
        <v>0</v>
      </c>
      <c r="AD7" s="36">
        <f>'DD (by Channel)'!AD27</f>
        <v>0</v>
      </c>
      <c r="AE7" s="36">
        <f>'DD (by Channel)'!AE27</f>
        <v>0</v>
      </c>
      <c r="AF7" s="36">
        <f>'DD (by Channel)'!AF27</f>
        <v>0</v>
      </c>
      <c r="AG7" s="36">
        <f>'DD (by Channel)'!AG27</f>
        <v>0</v>
      </c>
      <c r="AH7" s="36">
        <f>'DD (by Channel)'!AH27</f>
        <v>0</v>
      </c>
      <c r="AI7" s="36">
        <f>'DD (by Channel)'!AI27</f>
        <v>0</v>
      </c>
      <c r="AJ7" s="54">
        <f t="shared" si="1"/>
        <v>792.85561150675346</v>
      </c>
    </row>
    <row r="8" spans="1:36" x14ac:dyDescent="0.4">
      <c r="A8" s="4" t="s">
        <v>382</v>
      </c>
      <c r="B8" s="10">
        <f>'DD (by Channel)'!B51</f>
        <v>9.0886964476341152</v>
      </c>
      <c r="C8" s="5">
        <f>'DD (by Channel)'!C48</f>
        <v>980.22245932671899</v>
      </c>
      <c r="D8" s="64">
        <f>F8/C8</f>
        <v>1</v>
      </c>
      <c r="E8" s="79"/>
      <c r="F8" s="36">
        <f>'DD (by Channel)'!F48</f>
        <v>980.22245932671899</v>
      </c>
      <c r="G8" s="36">
        <f>'DD (by Channel)'!G48</f>
        <v>980.22245932671899</v>
      </c>
      <c r="H8" s="36">
        <f>'DD (by Channel)'!H48</f>
        <v>641.99882130239689</v>
      </c>
      <c r="I8" s="36">
        <f>'DD (by Channel)'!I48</f>
        <v>641.34193650239695</v>
      </c>
      <c r="J8" s="36">
        <f>'DD (by Channel)'!J48</f>
        <v>641.34193650239695</v>
      </c>
      <c r="K8" s="36">
        <f>'DD (by Channel)'!K48</f>
        <v>641.34193650239695</v>
      </c>
      <c r="L8" s="36">
        <f>'DD (by Channel)'!L48</f>
        <v>641.34193650239695</v>
      </c>
      <c r="M8" s="36">
        <f>'DD (by Channel)'!M48</f>
        <v>356.63551650239708</v>
      </c>
      <c r="N8" s="36">
        <f>'DD (by Channel)'!N48</f>
        <v>356.04164736959706</v>
      </c>
      <c r="O8" s="36">
        <f>'DD (by Channel)'!O48</f>
        <v>356.04164736959706</v>
      </c>
      <c r="P8" s="36">
        <f>'DD (by Channel)'!P48</f>
        <v>0.43929600000000002</v>
      </c>
      <c r="Q8" s="36">
        <f>'DD (by Channel)'!Q48</f>
        <v>0.43929600000000002</v>
      </c>
      <c r="R8" s="36">
        <f>'DD (by Channel)'!R48</f>
        <v>0.43929600000000002</v>
      </c>
      <c r="S8" s="36">
        <f>'DD (by Channel)'!S48</f>
        <v>0.43929600000000002</v>
      </c>
      <c r="T8" s="36">
        <f>'DD (by Channel)'!T48</f>
        <v>0.43929600000000002</v>
      </c>
      <c r="U8" s="36">
        <f>'DD (by Channel)'!U48</f>
        <v>0.43929600000000002</v>
      </c>
      <c r="V8" s="36">
        <f>'DD (by Channel)'!V48</f>
        <v>0.43929600000000002</v>
      </c>
      <c r="W8" s="36">
        <f>'DD (by Channel)'!W48</f>
        <v>0.43929600000000002</v>
      </c>
      <c r="X8" s="36">
        <f>'DD (by Channel)'!X48</f>
        <v>0.43929600000000002</v>
      </c>
      <c r="Y8" s="36">
        <f>'DD (by Channel)'!Y48</f>
        <v>0.43929600000000002</v>
      </c>
      <c r="Z8" s="36">
        <f>'DD (by Channel)'!Z48</f>
        <v>0</v>
      </c>
      <c r="AA8" s="36">
        <f>'DD (by Channel)'!AA48</f>
        <v>0</v>
      </c>
      <c r="AB8" s="36">
        <f>'DD (by Channel)'!AB48</f>
        <v>0</v>
      </c>
      <c r="AC8" s="36">
        <f>'DD (by Channel)'!AC48</f>
        <v>0</v>
      </c>
      <c r="AD8" s="36">
        <f>'DD (by Channel)'!AD48</f>
        <v>0</v>
      </c>
      <c r="AE8" s="36">
        <f>'DD (by Channel)'!AE48</f>
        <v>0</v>
      </c>
      <c r="AF8" s="36">
        <f>'DD (by Channel)'!AF48</f>
        <v>0</v>
      </c>
      <c r="AG8" s="36">
        <f>'DD (by Channel)'!AG48</f>
        <v>0</v>
      </c>
      <c r="AH8" s="36">
        <f>'DD (by Channel)'!AH48</f>
        <v>0</v>
      </c>
      <c r="AI8" s="36">
        <f>'DD (by Channel)'!AI48</f>
        <v>0</v>
      </c>
      <c r="AJ8" s="54">
        <f t="shared" si="1"/>
        <v>6240.9232572070077</v>
      </c>
    </row>
    <row r="9" spans="1:36" s="147" customFormat="1" x14ac:dyDescent="0.4">
      <c r="A9" s="233" t="s">
        <v>58</v>
      </c>
      <c r="B9" s="234"/>
      <c r="C9" s="137">
        <f>SUM(C6:C8)</f>
        <v>3114.1823746025912</v>
      </c>
      <c r="D9" s="309">
        <f>F9/C9</f>
        <v>0.95508901005158042</v>
      </c>
      <c r="E9" s="135"/>
      <c r="F9" s="134">
        <f t="shared" ref="F9:AJ9" si="2">SUM(F6:F8)</f>
        <v>2974.3213612792688</v>
      </c>
      <c r="G9" s="134">
        <f t="shared" si="2"/>
        <v>2974.3213612792688</v>
      </c>
      <c r="H9" s="134">
        <f t="shared" si="2"/>
        <v>2066.9451299655566</v>
      </c>
      <c r="I9" s="134">
        <f t="shared" si="2"/>
        <v>2066.2882451655569</v>
      </c>
      <c r="J9" s="134">
        <f t="shared" si="2"/>
        <v>2066.2882451655569</v>
      </c>
      <c r="K9" s="134">
        <f t="shared" si="2"/>
        <v>2066.2882451655569</v>
      </c>
      <c r="L9" s="134">
        <f t="shared" si="2"/>
        <v>2066.2882451655569</v>
      </c>
      <c r="M9" s="134">
        <f t="shared" si="2"/>
        <v>1210.3211651655567</v>
      </c>
      <c r="N9" s="134">
        <f t="shared" si="2"/>
        <v>1209.7272960327568</v>
      </c>
      <c r="O9" s="134">
        <f t="shared" si="2"/>
        <v>914.36016019330623</v>
      </c>
      <c r="P9" s="134">
        <f t="shared" si="2"/>
        <v>0.43929600000000002</v>
      </c>
      <c r="Q9" s="134">
        <f t="shared" si="2"/>
        <v>0.43929600000000002</v>
      </c>
      <c r="R9" s="134">
        <f t="shared" si="2"/>
        <v>0.43929600000000002</v>
      </c>
      <c r="S9" s="134">
        <f t="shared" si="2"/>
        <v>0.43929600000000002</v>
      </c>
      <c r="T9" s="134">
        <f t="shared" si="2"/>
        <v>0.43929600000000002</v>
      </c>
      <c r="U9" s="134">
        <f t="shared" si="2"/>
        <v>0.43929600000000002</v>
      </c>
      <c r="V9" s="134">
        <f t="shared" si="2"/>
        <v>0.43929600000000002</v>
      </c>
      <c r="W9" s="134">
        <f t="shared" si="2"/>
        <v>0.43929600000000002</v>
      </c>
      <c r="X9" s="134">
        <f t="shared" si="2"/>
        <v>0.43929600000000002</v>
      </c>
      <c r="Y9" s="134">
        <f t="shared" si="2"/>
        <v>0.43929600000000002</v>
      </c>
      <c r="Z9" s="134">
        <f t="shared" si="2"/>
        <v>0</v>
      </c>
      <c r="AA9" s="134">
        <f t="shared" si="2"/>
        <v>0</v>
      </c>
      <c r="AB9" s="134">
        <f t="shared" si="2"/>
        <v>0</v>
      </c>
      <c r="AC9" s="134">
        <f t="shared" si="2"/>
        <v>0</v>
      </c>
      <c r="AD9" s="134">
        <f t="shared" si="2"/>
        <v>0</v>
      </c>
      <c r="AE9" s="134">
        <f t="shared" si="2"/>
        <v>0</v>
      </c>
      <c r="AF9" s="134">
        <f t="shared" si="2"/>
        <v>0</v>
      </c>
      <c r="AG9" s="134">
        <f t="shared" si="2"/>
        <v>0</v>
      </c>
      <c r="AH9" s="134">
        <f t="shared" si="2"/>
        <v>0</v>
      </c>
      <c r="AI9" s="134">
        <f t="shared" si="2"/>
        <v>0</v>
      </c>
      <c r="AJ9" s="134">
        <f t="shared" si="2"/>
        <v>19619.542414577936</v>
      </c>
    </row>
    <row r="10" spans="1:36" s="147" customFormat="1" x14ac:dyDescent="0.4">
      <c r="A10" s="233" t="s">
        <v>141</v>
      </c>
      <c r="B10" s="235"/>
      <c r="C10" s="236"/>
      <c r="D10" s="236"/>
      <c r="E10" s="135"/>
      <c r="F10" s="134">
        <v>0</v>
      </c>
      <c r="G10" s="134">
        <f>F9-G9</f>
        <v>0</v>
      </c>
      <c r="H10" s="134">
        <f t="shared" ref="H10:AI10" si="3">G9-H9</f>
        <v>907.3762313137122</v>
      </c>
      <c r="I10" s="134">
        <f t="shared" si="3"/>
        <v>0.65688479999971605</v>
      </c>
      <c r="J10" s="134">
        <f t="shared" si="3"/>
        <v>0</v>
      </c>
      <c r="K10" s="134">
        <f t="shared" si="3"/>
        <v>0</v>
      </c>
      <c r="L10" s="134">
        <f t="shared" si="3"/>
        <v>0</v>
      </c>
      <c r="M10" s="134">
        <f t="shared" si="3"/>
        <v>855.96708000000012</v>
      </c>
      <c r="N10" s="134">
        <f t="shared" si="3"/>
        <v>0.59386913279990949</v>
      </c>
      <c r="O10" s="134">
        <f t="shared" si="3"/>
        <v>295.36713583945061</v>
      </c>
      <c r="P10" s="134">
        <f t="shared" si="3"/>
        <v>913.92086419330622</v>
      </c>
      <c r="Q10" s="134">
        <f t="shared" si="3"/>
        <v>0</v>
      </c>
      <c r="R10" s="134">
        <f t="shared" si="3"/>
        <v>0</v>
      </c>
      <c r="S10" s="134">
        <f t="shared" si="3"/>
        <v>0</v>
      </c>
      <c r="T10" s="134">
        <f t="shared" si="3"/>
        <v>0</v>
      </c>
      <c r="U10" s="134">
        <f t="shared" si="3"/>
        <v>0</v>
      </c>
      <c r="V10" s="134">
        <f t="shared" si="3"/>
        <v>0</v>
      </c>
      <c r="W10" s="134">
        <f t="shared" si="3"/>
        <v>0</v>
      </c>
      <c r="X10" s="134">
        <f t="shared" si="3"/>
        <v>0</v>
      </c>
      <c r="Y10" s="134">
        <f t="shared" si="3"/>
        <v>0</v>
      </c>
      <c r="Z10" s="134">
        <f t="shared" si="3"/>
        <v>0.43929600000000002</v>
      </c>
      <c r="AA10" s="134">
        <f t="shared" si="3"/>
        <v>0</v>
      </c>
      <c r="AB10" s="134">
        <f t="shared" si="3"/>
        <v>0</v>
      </c>
      <c r="AC10" s="134">
        <f t="shared" si="3"/>
        <v>0</v>
      </c>
      <c r="AD10" s="134">
        <f t="shared" si="3"/>
        <v>0</v>
      </c>
      <c r="AE10" s="134">
        <f t="shared" si="3"/>
        <v>0</v>
      </c>
      <c r="AF10" s="134">
        <f t="shared" si="3"/>
        <v>0</v>
      </c>
      <c r="AG10" s="134">
        <f t="shared" si="3"/>
        <v>0</v>
      </c>
      <c r="AH10" s="134">
        <f t="shared" si="3"/>
        <v>0</v>
      </c>
      <c r="AI10" s="134">
        <f t="shared" si="3"/>
        <v>0</v>
      </c>
      <c r="AJ10" s="77"/>
    </row>
    <row r="11" spans="1:36" s="147" customFormat="1" x14ac:dyDescent="0.4">
      <c r="A11" s="233" t="s">
        <v>143</v>
      </c>
      <c r="B11" s="235"/>
      <c r="C11" s="236"/>
      <c r="D11" s="236"/>
      <c r="E11" s="135"/>
      <c r="F11" s="134">
        <v>0</v>
      </c>
      <c r="G11" s="134">
        <f>$F$9-G9</f>
        <v>0</v>
      </c>
      <c r="H11" s="134">
        <f t="shared" ref="H11:AH11" si="4">$F$9-H9</f>
        <v>907.3762313137122</v>
      </c>
      <c r="I11" s="134">
        <f t="shared" si="4"/>
        <v>908.03311611371191</v>
      </c>
      <c r="J11" s="134">
        <f t="shared" si="4"/>
        <v>908.03311611371191</v>
      </c>
      <c r="K11" s="134">
        <f t="shared" si="4"/>
        <v>908.03311611371191</v>
      </c>
      <c r="L11" s="134">
        <f t="shared" si="4"/>
        <v>908.03311611371191</v>
      </c>
      <c r="M11" s="134">
        <f t="shared" si="4"/>
        <v>1764.000196113712</v>
      </c>
      <c r="N11" s="134">
        <f t="shared" si="4"/>
        <v>1764.5940652465119</v>
      </c>
      <c r="O11" s="134">
        <f t="shared" si="4"/>
        <v>2059.9612010859628</v>
      </c>
      <c r="P11" s="134">
        <f t="shared" si="4"/>
        <v>2973.8820652792688</v>
      </c>
      <c r="Q11" s="134">
        <f t="shared" si="4"/>
        <v>2973.8820652792688</v>
      </c>
      <c r="R11" s="134">
        <f t="shared" si="4"/>
        <v>2973.8820652792688</v>
      </c>
      <c r="S11" s="134">
        <f t="shared" si="4"/>
        <v>2973.8820652792688</v>
      </c>
      <c r="T11" s="134">
        <f t="shared" si="4"/>
        <v>2973.8820652792688</v>
      </c>
      <c r="U11" s="134">
        <f t="shared" si="4"/>
        <v>2973.8820652792688</v>
      </c>
      <c r="V11" s="134">
        <f t="shared" si="4"/>
        <v>2973.8820652792688</v>
      </c>
      <c r="W11" s="134">
        <f t="shared" si="4"/>
        <v>2973.8820652792688</v>
      </c>
      <c r="X11" s="134">
        <f t="shared" si="4"/>
        <v>2973.8820652792688</v>
      </c>
      <c r="Y11" s="134">
        <f t="shared" si="4"/>
        <v>2973.8820652792688</v>
      </c>
      <c r="Z11" s="134">
        <f t="shared" si="4"/>
        <v>2974.3213612792688</v>
      </c>
      <c r="AA11" s="134">
        <f t="shared" si="4"/>
        <v>2974.3213612792688</v>
      </c>
      <c r="AB11" s="134">
        <f t="shared" si="4"/>
        <v>2974.3213612792688</v>
      </c>
      <c r="AC11" s="134">
        <f t="shared" si="4"/>
        <v>2974.3213612792688</v>
      </c>
      <c r="AD11" s="134">
        <f t="shared" si="4"/>
        <v>2974.3213612792688</v>
      </c>
      <c r="AE11" s="134">
        <f t="shared" si="4"/>
        <v>2974.3213612792688</v>
      </c>
      <c r="AF11" s="134">
        <f t="shared" si="4"/>
        <v>2974.3213612792688</v>
      </c>
      <c r="AG11" s="134">
        <f t="shared" si="4"/>
        <v>2974.3213612792688</v>
      </c>
      <c r="AH11" s="134">
        <f t="shared" si="4"/>
        <v>2974.3213612792688</v>
      </c>
      <c r="AI11" s="134">
        <f>$F$9-AI9</f>
        <v>2974.3213612792688</v>
      </c>
      <c r="AJ11" s="82"/>
    </row>
    <row r="12" spans="1:36" s="147" customFormat="1" x14ac:dyDescent="0.4">
      <c r="A12" s="136" t="s">
        <v>205</v>
      </c>
      <c r="B12" s="143">
        <f>SUMPRODUCT(B6:B8,C6:C8)/C9</f>
        <v>8.8877161473013597</v>
      </c>
      <c r="C12" s="213"/>
      <c r="D12" s="213"/>
      <c r="E12" s="213"/>
      <c r="F12" s="213"/>
      <c r="G12" s="213"/>
      <c r="H12" s="213"/>
      <c r="I12" s="213"/>
      <c r="J12" s="213"/>
      <c r="K12" s="213"/>
      <c r="L12" s="213"/>
      <c r="M12" s="213"/>
      <c r="N12" s="213"/>
      <c r="O12" s="213"/>
      <c r="P12" s="213"/>
      <c r="Q12" s="213"/>
      <c r="R12" s="213"/>
      <c r="S12" s="213"/>
    </row>
  </sheetData>
  <mergeCells count="5">
    <mergeCell ref="AJ4:AJ5"/>
    <mergeCell ref="A4:A5"/>
    <mergeCell ref="B4:B5"/>
    <mergeCell ref="C4:C5"/>
    <mergeCell ref="D4:D5"/>
  </mergeCells>
  <pageMargins left="0.7" right="0.7" top="0.75" bottom="0.75" header="0.3" footer="0.3"/>
  <pageSetup orientation="portrait" horizontalDpi="1200" verticalDpi="1200" r:id="rId1"/>
  <ignoredErrors>
    <ignoredError sqref="F9:T9"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A2FC7-C9FD-4C62-B813-C31736EF704A}">
  <dimension ref="A1:AJ54"/>
  <sheetViews>
    <sheetView workbookViewId="0">
      <selection activeCell="I15" sqref="I15"/>
    </sheetView>
  </sheetViews>
  <sheetFormatPr defaultColWidth="8.84375" defaultRowHeight="15" x14ac:dyDescent="0.4"/>
  <cols>
    <col min="1" max="1" width="16" style="67" customWidth="1"/>
    <col min="2" max="2" width="6" style="67" customWidth="1"/>
    <col min="3" max="3" width="8.69140625" style="67" customWidth="1"/>
    <col min="4" max="4" width="6.53515625" style="67" bestFit="1" customWidth="1"/>
    <col min="5" max="19" width="7.4609375" style="67" customWidth="1"/>
    <col min="20" max="35" width="7.4609375" style="147" customWidth="1"/>
    <col min="36" max="36" width="8.765625" style="67" customWidth="1"/>
    <col min="37" max="16384" width="8.84375" style="67"/>
  </cols>
  <sheetData>
    <row r="1" spans="1:36" x14ac:dyDescent="0.4">
      <c r="A1" s="9" t="s">
        <v>172</v>
      </c>
    </row>
    <row r="2" spans="1:36" x14ac:dyDescent="0.4">
      <c r="A2" s="78"/>
    </row>
    <row r="3" spans="1:36" x14ac:dyDescent="0.4">
      <c r="A3" s="78"/>
    </row>
    <row r="4" spans="1:36" ht="21" customHeight="1" x14ac:dyDescent="0.4">
      <c r="A4" s="439" t="s">
        <v>312</v>
      </c>
      <c r="B4" s="441" t="s">
        <v>0</v>
      </c>
      <c r="C4" s="441" t="s">
        <v>38</v>
      </c>
      <c r="D4" s="441" t="s">
        <v>88</v>
      </c>
      <c r="E4" s="43" t="s">
        <v>142</v>
      </c>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444" t="s">
        <v>1</v>
      </c>
    </row>
    <row r="5" spans="1:36" ht="21" customHeight="1" x14ac:dyDescent="0.4">
      <c r="A5" s="463"/>
      <c r="B5" s="446"/>
      <c r="C5" s="446"/>
      <c r="D5" s="446"/>
      <c r="E5" s="406">
        <v>2018</v>
      </c>
      <c r="F5" s="406">
        <v>2019</v>
      </c>
      <c r="G5" s="406">
        <v>2020</v>
      </c>
      <c r="H5" s="406">
        <v>2021</v>
      </c>
      <c r="I5" s="406">
        <v>2022</v>
      </c>
      <c r="J5" s="406">
        <v>2023</v>
      </c>
      <c r="K5" s="406">
        <v>2024</v>
      </c>
      <c r="L5" s="406">
        <v>2025</v>
      </c>
      <c r="M5" s="406">
        <v>2026</v>
      </c>
      <c r="N5" s="406">
        <v>2027</v>
      </c>
      <c r="O5" s="406">
        <v>2028</v>
      </c>
      <c r="P5" s="406">
        <v>2029</v>
      </c>
      <c r="Q5" s="406">
        <v>2030</v>
      </c>
      <c r="R5" s="406">
        <v>2031</v>
      </c>
      <c r="S5" s="406">
        <v>2032</v>
      </c>
      <c r="T5" s="306">
        <v>2033</v>
      </c>
      <c r="U5" s="306">
        <v>2034</v>
      </c>
      <c r="V5" s="306">
        <v>2035</v>
      </c>
      <c r="W5" s="306">
        <v>2036</v>
      </c>
      <c r="X5" s="306">
        <v>2037</v>
      </c>
      <c r="Y5" s="306">
        <v>2038</v>
      </c>
      <c r="Z5" s="306">
        <v>2039</v>
      </c>
      <c r="AA5" s="306">
        <v>2040</v>
      </c>
      <c r="AB5" s="306">
        <v>2041</v>
      </c>
      <c r="AC5" s="306">
        <v>2042</v>
      </c>
      <c r="AD5" s="306">
        <v>2043</v>
      </c>
      <c r="AE5" s="306">
        <v>2044</v>
      </c>
      <c r="AF5" s="306">
        <v>2045</v>
      </c>
      <c r="AG5" s="306">
        <v>2046</v>
      </c>
      <c r="AH5" s="306">
        <v>2047</v>
      </c>
      <c r="AI5" s="308">
        <v>2048</v>
      </c>
      <c r="AJ5" s="445"/>
    </row>
    <row r="6" spans="1:36" x14ac:dyDescent="0.4">
      <c r="A6" s="4" t="s">
        <v>53</v>
      </c>
      <c r="B6" s="10">
        <v>12.145596111688167</v>
      </c>
      <c r="C6" s="5">
        <v>64779.709329636971</v>
      </c>
      <c r="D6" s="64">
        <v>0.77800000000000169</v>
      </c>
      <c r="E6" s="79"/>
      <c r="F6" s="36">
        <v>50398.613858457677</v>
      </c>
      <c r="G6" s="36">
        <v>50383.90707296077</v>
      </c>
      <c r="H6" s="36">
        <v>49893.239201189514</v>
      </c>
      <c r="I6" s="36">
        <v>49393.319849785905</v>
      </c>
      <c r="J6" s="36">
        <v>48777.246156620364</v>
      </c>
      <c r="K6" s="36">
        <v>48058.328437793025</v>
      </c>
      <c r="L6" s="36">
        <v>46818.964170165054</v>
      </c>
      <c r="M6" s="36">
        <v>45777.763628444525</v>
      </c>
      <c r="N6" s="36">
        <v>44199.21533610113</v>
      </c>
      <c r="O6" s="36">
        <v>43581.358362187115</v>
      </c>
      <c r="P6" s="36">
        <v>41641.689530398442</v>
      </c>
      <c r="Q6" s="36">
        <v>27888.369216872878</v>
      </c>
      <c r="R6" s="36">
        <v>15275.026008895227</v>
      </c>
      <c r="S6" s="36">
        <v>14053.816783616945</v>
      </c>
      <c r="T6" s="36">
        <v>13406.179188834391</v>
      </c>
      <c r="U6" s="36">
        <v>129.353517239328</v>
      </c>
      <c r="V6" s="36">
        <v>0</v>
      </c>
      <c r="W6" s="36">
        <v>0</v>
      </c>
      <c r="X6" s="36">
        <v>0</v>
      </c>
      <c r="Y6" s="36">
        <v>0</v>
      </c>
      <c r="Z6" s="36">
        <v>0</v>
      </c>
      <c r="AA6" s="36">
        <v>0</v>
      </c>
      <c r="AB6" s="36">
        <v>0</v>
      </c>
      <c r="AC6" s="36">
        <v>0</v>
      </c>
      <c r="AD6" s="36">
        <v>0</v>
      </c>
      <c r="AE6" s="36">
        <v>0</v>
      </c>
      <c r="AF6" s="36">
        <v>0</v>
      </c>
      <c r="AG6" s="36">
        <v>0</v>
      </c>
      <c r="AH6" s="36">
        <v>0</v>
      </c>
      <c r="AI6" s="36">
        <v>0</v>
      </c>
      <c r="AJ6" s="304">
        <f t="shared" ref="AJ6:AJ15" si="0">SUM(E6:AI6)</f>
        <v>589676.39031956228</v>
      </c>
    </row>
    <row r="7" spans="1:36" x14ac:dyDescent="0.4">
      <c r="A7" s="4" t="s">
        <v>50</v>
      </c>
      <c r="B7" s="10">
        <v>12.091776798825258</v>
      </c>
      <c r="C7" s="5">
        <v>8010.9480285812133</v>
      </c>
      <c r="D7" s="64">
        <v>0.55699999999999994</v>
      </c>
      <c r="E7" s="79"/>
      <c r="F7" s="36">
        <v>4462.0980519197356</v>
      </c>
      <c r="G7" s="36">
        <v>4462.0980519197356</v>
      </c>
      <c r="H7" s="36">
        <v>4462.0980519197356</v>
      </c>
      <c r="I7" s="36">
        <v>4261.5556965283868</v>
      </c>
      <c r="J7" s="36">
        <v>4261.5556965283868</v>
      </c>
      <c r="K7" s="36">
        <v>4261.5556965283868</v>
      </c>
      <c r="L7" s="36">
        <v>4261.5556965283868</v>
      </c>
      <c r="M7" s="36">
        <v>4261.5556965283868</v>
      </c>
      <c r="N7" s="36">
        <v>3878.2916685616683</v>
      </c>
      <c r="O7" s="36">
        <v>3878.2916685616683</v>
      </c>
      <c r="P7" s="36">
        <v>3694.5879380959382</v>
      </c>
      <c r="Q7" s="36">
        <v>3456.4594656085974</v>
      </c>
      <c r="R7" s="36">
        <v>3456.4594656085974</v>
      </c>
      <c r="S7" s="36">
        <v>3456.4594656085974</v>
      </c>
      <c r="T7" s="36">
        <v>3456.4594656085974</v>
      </c>
      <c r="U7" s="36">
        <v>477.72392137954404</v>
      </c>
      <c r="V7" s="36">
        <v>429.98178037954392</v>
      </c>
      <c r="W7" s="36">
        <v>382.2396393795438</v>
      </c>
      <c r="X7" s="36">
        <v>382.2396393795438</v>
      </c>
      <c r="Y7" s="36">
        <v>382.2396393795438</v>
      </c>
      <c r="Z7" s="36">
        <v>382.2396393795438</v>
      </c>
      <c r="AA7" s="36">
        <v>382.2396393795438</v>
      </c>
      <c r="AB7" s="36">
        <v>382.2396393795438</v>
      </c>
      <c r="AC7" s="36">
        <v>0</v>
      </c>
      <c r="AD7" s="36">
        <v>0</v>
      </c>
      <c r="AE7" s="36">
        <v>0</v>
      </c>
      <c r="AF7" s="36">
        <v>0</v>
      </c>
      <c r="AG7" s="36">
        <v>0</v>
      </c>
      <c r="AH7" s="36">
        <v>0</v>
      </c>
      <c r="AI7" s="36">
        <v>0</v>
      </c>
      <c r="AJ7" s="54">
        <f t="shared" si="0"/>
        <v>63172.225314091142</v>
      </c>
    </row>
    <row r="8" spans="1:36" x14ac:dyDescent="0.4">
      <c r="A8" s="4" t="s">
        <v>174</v>
      </c>
      <c r="B8" s="10">
        <v>10.977848101265822</v>
      </c>
      <c r="C8" s="5">
        <v>1098.7022498466049</v>
      </c>
      <c r="D8" s="64">
        <v>0.84899999999999998</v>
      </c>
      <c r="E8" s="79"/>
      <c r="F8" s="36">
        <v>932.79821011976753</v>
      </c>
      <c r="G8" s="36">
        <v>932.79821011976753</v>
      </c>
      <c r="H8" s="36">
        <v>932.79821011976753</v>
      </c>
      <c r="I8" s="36">
        <v>932.79821011976753</v>
      </c>
      <c r="J8" s="36">
        <v>918.20899411976768</v>
      </c>
      <c r="K8" s="36">
        <v>904.8627141197677</v>
      </c>
      <c r="L8" s="36">
        <v>904.8627141197677</v>
      </c>
      <c r="M8" s="36">
        <v>904.8627141197677</v>
      </c>
      <c r="N8" s="36">
        <v>878.6999301197676</v>
      </c>
      <c r="O8" s="36">
        <v>878.6999301197676</v>
      </c>
      <c r="P8" s="36">
        <v>649.28314673386399</v>
      </c>
      <c r="Q8" s="36">
        <v>649.28314673386399</v>
      </c>
      <c r="R8" s="36">
        <v>388.69230826292153</v>
      </c>
      <c r="S8" s="36">
        <v>317.73679366292151</v>
      </c>
      <c r="T8" s="36">
        <v>317.73679366292151</v>
      </c>
      <c r="U8" s="36">
        <v>0</v>
      </c>
      <c r="V8" s="36">
        <v>0</v>
      </c>
      <c r="W8" s="36">
        <v>0</v>
      </c>
      <c r="X8" s="36">
        <v>0</v>
      </c>
      <c r="Y8" s="36">
        <v>0</v>
      </c>
      <c r="Z8" s="36">
        <v>0</v>
      </c>
      <c r="AA8" s="36">
        <v>0</v>
      </c>
      <c r="AB8" s="36">
        <v>0</v>
      </c>
      <c r="AC8" s="36">
        <v>0</v>
      </c>
      <c r="AD8" s="36">
        <v>0</v>
      </c>
      <c r="AE8" s="36">
        <v>0</v>
      </c>
      <c r="AF8" s="36">
        <v>0</v>
      </c>
      <c r="AG8" s="36">
        <v>0</v>
      </c>
      <c r="AH8" s="36">
        <v>0</v>
      </c>
      <c r="AI8" s="36">
        <v>0</v>
      </c>
      <c r="AJ8" s="54">
        <f t="shared" si="0"/>
        <v>11444.12202625417</v>
      </c>
    </row>
    <row r="9" spans="1:36" x14ac:dyDescent="0.4">
      <c r="A9" s="4" t="s">
        <v>173</v>
      </c>
      <c r="B9" s="10">
        <v>15</v>
      </c>
      <c r="C9" s="5">
        <v>6515.504392423999</v>
      </c>
      <c r="D9" s="64">
        <v>0.83299999999999996</v>
      </c>
      <c r="E9" s="79"/>
      <c r="F9" s="36">
        <v>5427.4151588891909</v>
      </c>
      <c r="G9" s="36">
        <v>5427.4151588891909</v>
      </c>
      <c r="H9" s="36">
        <v>5427.4151588891909</v>
      </c>
      <c r="I9" s="36">
        <v>5427.4151588891909</v>
      </c>
      <c r="J9" s="36">
        <v>5427.4151588891909</v>
      </c>
      <c r="K9" s="36">
        <v>5427.4151588891909</v>
      </c>
      <c r="L9" s="36">
        <v>5427.4151588891909</v>
      </c>
      <c r="M9" s="36">
        <v>5427.4151588891909</v>
      </c>
      <c r="N9" s="36">
        <v>5427.4151588891909</v>
      </c>
      <c r="O9" s="36">
        <v>5427.4151588891909</v>
      </c>
      <c r="P9" s="36">
        <v>5427.4151588891909</v>
      </c>
      <c r="Q9" s="36">
        <v>5427.4151588891909</v>
      </c>
      <c r="R9" s="36">
        <v>5427.4151588891909</v>
      </c>
      <c r="S9" s="36">
        <v>5427.4151588891909</v>
      </c>
      <c r="T9" s="36">
        <v>5427.4151588891909</v>
      </c>
      <c r="U9" s="36">
        <v>0</v>
      </c>
      <c r="V9" s="36">
        <v>0</v>
      </c>
      <c r="W9" s="36">
        <v>0</v>
      </c>
      <c r="X9" s="36">
        <v>0</v>
      </c>
      <c r="Y9" s="36">
        <v>0</v>
      </c>
      <c r="Z9" s="36">
        <v>0</v>
      </c>
      <c r="AA9" s="36">
        <v>0</v>
      </c>
      <c r="AB9" s="36">
        <v>0</v>
      </c>
      <c r="AC9" s="36">
        <v>0</v>
      </c>
      <c r="AD9" s="36">
        <v>0</v>
      </c>
      <c r="AE9" s="36">
        <v>0</v>
      </c>
      <c r="AF9" s="36">
        <v>0</v>
      </c>
      <c r="AG9" s="36">
        <v>0</v>
      </c>
      <c r="AH9" s="36">
        <v>0</v>
      </c>
      <c r="AI9" s="36">
        <v>0</v>
      </c>
      <c r="AJ9" s="54">
        <f t="shared" si="0"/>
        <v>81411.227383337886</v>
      </c>
    </row>
    <row r="10" spans="1:36" x14ac:dyDescent="0.4">
      <c r="A10" s="4" t="s">
        <v>175</v>
      </c>
      <c r="B10" s="10">
        <v>5</v>
      </c>
      <c r="C10" s="5">
        <v>888.04890878399999</v>
      </c>
      <c r="D10" s="64">
        <v>0.70200000000000007</v>
      </c>
      <c r="E10" s="80"/>
      <c r="F10" s="38">
        <v>623.41033396636806</v>
      </c>
      <c r="G10" s="36">
        <v>623.41033396636806</v>
      </c>
      <c r="H10" s="36">
        <v>623.41033396636806</v>
      </c>
      <c r="I10" s="36">
        <v>623.41033396636806</v>
      </c>
      <c r="J10" s="36">
        <v>623.41033396636806</v>
      </c>
      <c r="K10" s="36">
        <v>0</v>
      </c>
      <c r="L10" s="36">
        <v>0</v>
      </c>
      <c r="M10" s="36">
        <v>0</v>
      </c>
      <c r="N10" s="36">
        <v>0</v>
      </c>
      <c r="O10" s="36">
        <v>0</v>
      </c>
      <c r="P10" s="36">
        <v>0</v>
      </c>
      <c r="Q10" s="36">
        <v>0</v>
      </c>
      <c r="R10" s="36">
        <v>0</v>
      </c>
      <c r="S10" s="36">
        <v>0</v>
      </c>
      <c r="T10" s="36">
        <v>0</v>
      </c>
      <c r="U10" s="36">
        <v>0</v>
      </c>
      <c r="V10" s="36">
        <v>0</v>
      </c>
      <c r="W10" s="36">
        <v>0</v>
      </c>
      <c r="X10" s="36">
        <v>0</v>
      </c>
      <c r="Y10" s="36">
        <v>0</v>
      </c>
      <c r="Z10" s="36">
        <v>0</v>
      </c>
      <c r="AA10" s="36">
        <v>0</v>
      </c>
      <c r="AB10" s="36">
        <v>0</v>
      </c>
      <c r="AC10" s="36">
        <v>0</v>
      </c>
      <c r="AD10" s="36">
        <v>0</v>
      </c>
      <c r="AE10" s="36">
        <v>0</v>
      </c>
      <c r="AF10" s="36">
        <v>0</v>
      </c>
      <c r="AG10" s="36">
        <v>0</v>
      </c>
      <c r="AH10" s="36">
        <v>0</v>
      </c>
      <c r="AI10" s="36">
        <v>0</v>
      </c>
      <c r="AJ10" s="54">
        <f t="shared" si="0"/>
        <v>3117.0516698318402</v>
      </c>
    </row>
    <row r="11" spans="1:36" x14ac:dyDescent="0.4">
      <c r="A11" s="4" t="s">
        <v>176</v>
      </c>
      <c r="B11" s="10">
        <v>5</v>
      </c>
      <c r="C11" s="5">
        <v>60.016256720854578</v>
      </c>
      <c r="D11" s="64">
        <v>0.91999999999999982</v>
      </c>
      <c r="E11" s="80"/>
      <c r="F11" s="38">
        <v>55.214956183186203</v>
      </c>
      <c r="G11" s="36">
        <v>55.214956183186203</v>
      </c>
      <c r="H11" s="36">
        <v>55.214956183186203</v>
      </c>
      <c r="I11" s="36">
        <v>55.214956183186203</v>
      </c>
      <c r="J11" s="36">
        <v>55.214956183186203</v>
      </c>
      <c r="K11" s="36">
        <v>0</v>
      </c>
      <c r="L11" s="36">
        <v>0</v>
      </c>
      <c r="M11" s="36">
        <v>0</v>
      </c>
      <c r="N11" s="36">
        <v>0</v>
      </c>
      <c r="O11" s="36">
        <v>0</v>
      </c>
      <c r="P11" s="36">
        <v>0</v>
      </c>
      <c r="Q11" s="36">
        <v>0</v>
      </c>
      <c r="R11" s="36">
        <v>0</v>
      </c>
      <c r="S11" s="36">
        <v>0</v>
      </c>
      <c r="T11" s="36">
        <v>0</v>
      </c>
      <c r="U11" s="36">
        <v>0</v>
      </c>
      <c r="V11" s="36">
        <v>0</v>
      </c>
      <c r="W11" s="36">
        <v>0</v>
      </c>
      <c r="X11" s="36">
        <v>0</v>
      </c>
      <c r="Y11" s="36">
        <v>0</v>
      </c>
      <c r="Z11" s="36">
        <v>0</v>
      </c>
      <c r="AA11" s="36">
        <v>0</v>
      </c>
      <c r="AB11" s="36">
        <v>0</v>
      </c>
      <c r="AC11" s="36">
        <v>0</v>
      </c>
      <c r="AD11" s="36">
        <v>0</v>
      </c>
      <c r="AE11" s="36">
        <v>0</v>
      </c>
      <c r="AF11" s="36">
        <v>0</v>
      </c>
      <c r="AG11" s="36">
        <v>0</v>
      </c>
      <c r="AH11" s="36">
        <v>0</v>
      </c>
      <c r="AI11" s="36">
        <v>0</v>
      </c>
      <c r="AJ11" s="54">
        <f t="shared" si="0"/>
        <v>276.074780915931</v>
      </c>
    </row>
    <row r="12" spans="1:36" x14ac:dyDescent="0.4">
      <c r="A12" s="4" t="s">
        <v>249</v>
      </c>
      <c r="B12" s="10">
        <v>14.204296622524264</v>
      </c>
      <c r="C12" s="5">
        <v>37050.338717188832</v>
      </c>
      <c r="D12" s="64">
        <f>F12/C12</f>
        <v>0.89138977764524208</v>
      </c>
      <c r="E12" s="80"/>
      <c r="F12" s="38">
        <v>33026.293190795855</v>
      </c>
      <c r="G12" s="36">
        <v>33026.293190795855</v>
      </c>
      <c r="H12" s="36">
        <v>33024.84929846046</v>
      </c>
      <c r="I12" s="36">
        <v>33024.84929846046</v>
      </c>
      <c r="J12" s="36">
        <v>33024.84929846046</v>
      </c>
      <c r="K12" s="36">
        <v>33024.84929846046</v>
      </c>
      <c r="L12" s="36">
        <v>33024.84929846046</v>
      </c>
      <c r="M12" s="36">
        <v>33024.84929846046</v>
      </c>
      <c r="N12" s="36">
        <v>33024.83072898299</v>
      </c>
      <c r="O12" s="36">
        <v>32949.535060243623</v>
      </c>
      <c r="P12" s="36">
        <v>32634.279887070286</v>
      </c>
      <c r="Q12" s="36">
        <v>29877.493134074175</v>
      </c>
      <c r="R12" s="36">
        <v>28290.334292439264</v>
      </c>
      <c r="S12" s="36">
        <v>27710.929969877943</v>
      </c>
      <c r="T12" s="36">
        <v>19619.412037307036</v>
      </c>
      <c r="U12" s="36">
        <v>0</v>
      </c>
      <c r="V12" s="36">
        <v>0</v>
      </c>
      <c r="W12" s="36">
        <v>0</v>
      </c>
      <c r="X12" s="36">
        <v>0</v>
      </c>
      <c r="Y12" s="36">
        <v>0</v>
      </c>
      <c r="Z12" s="36">
        <v>0</v>
      </c>
      <c r="AA12" s="36">
        <v>0</v>
      </c>
      <c r="AB12" s="36">
        <v>0</v>
      </c>
      <c r="AC12" s="36">
        <v>0</v>
      </c>
      <c r="AD12" s="36">
        <v>0</v>
      </c>
      <c r="AE12" s="36">
        <v>0</v>
      </c>
      <c r="AF12" s="36">
        <v>0</v>
      </c>
      <c r="AG12" s="36">
        <v>0</v>
      </c>
      <c r="AH12" s="36">
        <v>0</v>
      </c>
      <c r="AI12" s="36">
        <v>0</v>
      </c>
      <c r="AJ12" s="54">
        <f t="shared" si="0"/>
        <v>468308.49728234985</v>
      </c>
    </row>
    <row r="13" spans="1:36" x14ac:dyDescent="0.4">
      <c r="A13" s="4" t="s">
        <v>177</v>
      </c>
      <c r="B13" s="10">
        <v>8.9676473135591817</v>
      </c>
      <c r="C13" s="5">
        <v>1245.8585405335759</v>
      </c>
      <c r="D13" s="64">
        <v>0.83100000000000063</v>
      </c>
      <c r="E13" s="80"/>
      <c r="F13" s="38">
        <v>1035.3084471834024</v>
      </c>
      <c r="G13" s="36">
        <v>1035.3084471834024</v>
      </c>
      <c r="H13" s="36">
        <v>897.53140957033474</v>
      </c>
      <c r="I13" s="36">
        <v>897.53140957033474</v>
      </c>
      <c r="J13" s="36">
        <v>862.20386942833488</v>
      </c>
      <c r="K13" s="36">
        <v>790.86161482832688</v>
      </c>
      <c r="L13" s="36">
        <v>724.51184973002682</v>
      </c>
      <c r="M13" s="36">
        <v>609.68513490074679</v>
      </c>
      <c r="N13" s="36">
        <v>406.38532558935873</v>
      </c>
      <c r="O13" s="36">
        <v>377.1740201309907</v>
      </c>
      <c r="P13" s="36">
        <v>362.09568600261872</v>
      </c>
      <c r="Q13" s="36">
        <v>38.268992160612001</v>
      </c>
      <c r="R13" s="36">
        <v>37.626812163432</v>
      </c>
      <c r="S13" s="36">
        <v>35.177529411431998</v>
      </c>
      <c r="T13" s="36">
        <v>34.061383395431996</v>
      </c>
      <c r="U13" s="36">
        <v>11.055930293303996</v>
      </c>
      <c r="V13" s="36">
        <v>0</v>
      </c>
      <c r="W13" s="36">
        <v>0</v>
      </c>
      <c r="X13" s="36">
        <v>0</v>
      </c>
      <c r="Y13" s="36">
        <v>0</v>
      </c>
      <c r="Z13" s="36">
        <v>0</v>
      </c>
      <c r="AA13" s="36">
        <v>0</v>
      </c>
      <c r="AB13" s="36">
        <v>0</v>
      </c>
      <c r="AC13" s="36">
        <v>0</v>
      </c>
      <c r="AD13" s="36">
        <v>0</v>
      </c>
      <c r="AE13" s="36">
        <v>0</v>
      </c>
      <c r="AF13" s="36">
        <v>0</v>
      </c>
      <c r="AG13" s="36">
        <v>0</v>
      </c>
      <c r="AH13" s="36">
        <v>0</v>
      </c>
      <c r="AI13" s="36">
        <v>0</v>
      </c>
      <c r="AJ13" s="54">
        <f t="shared" si="0"/>
        <v>8154.7878615420914</v>
      </c>
    </row>
    <row r="14" spans="1:36" x14ac:dyDescent="0.4">
      <c r="A14" s="4" t="s">
        <v>178</v>
      </c>
      <c r="B14" s="10">
        <v>13.99463180050436</v>
      </c>
      <c r="C14" s="5">
        <v>79840.649011367044</v>
      </c>
      <c r="D14" s="64">
        <v>0.96196351511540645</v>
      </c>
      <c r="E14" s="80"/>
      <c r="F14" s="38">
        <v>76803.791372070045</v>
      </c>
      <c r="G14" s="38">
        <v>76788.48831400169</v>
      </c>
      <c r="H14" s="38">
        <v>76090.542090497809</v>
      </c>
      <c r="I14" s="38">
        <v>74007.516312521737</v>
      </c>
      <c r="J14" s="38">
        <v>71735.194220835576</v>
      </c>
      <c r="K14" s="38">
        <v>69907.822074093536</v>
      </c>
      <c r="L14" s="38">
        <v>69402.987306297757</v>
      </c>
      <c r="M14" s="38">
        <v>69143.941596012286</v>
      </c>
      <c r="N14" s="38">
        <v>68832.787145025941</v>
      </c>
      <c r="O14" s="38">
        <v>67685.366534944536</v>
      </c>
      <c r="P14" s="38">
        <v>67032.660634647284</v>
      </c>
      <c r="Q14" s="38">
        <v>55281.635073679317</v>
      </c>
      <c r="R14" s="38">
        <v>32779.587544184564</v>
      </c>
      <c r="S14" s="38">
        <v>29707.11250260751</v>
      </c>
      <c r="T14" s="38">
        <v>27726.129495734789</v>
      </c>
      <c r="U14" s="38">
        <v>180.75195639072004</v>
      </c>
      <c r="V14" s="38">
        <v>0</v>
      </c>
      <c r="W14" s="38">
        <v>0</v>
      </c>
      <c r="X14" s="38">
        <v>0</v>
      </c>
      <c r="Y14" s="38">
        <v>0</v>
      </c>
      <c r="Z14" s="38">
        <v>0</v>
      </c>
      <c r="AA14" s="38">
        <v>0</v>
      </c>
      <c r="AB14" s="38">
        <v>0</v>
      </c>
      <c r="AC14" s="38">
        <v>0</v>
      </c>
      <c r="AD14" s="38">
        <v>0</v>
      </c>
      <c r="AE14" s="38">
        <v>0</v>
      </c>
      <c r="AF14" s="38">
        <v>0</v>
      </c>
      <c r="AG14" s="38">
        <v>0</v>
      </c>
      <c r="AH14" s="38">
        <v>0</v>
      </c>
      <c r="AI14" s="38">
        <v>0</v>
      </c>
      <c r="AJ14" s="54">
        <f t="shared" si="0"/>
        <v>933106.31417354487</v>
      </c>
    </row>
    <row r="15" spans="1:36" x14ac:dyDescent="0.4">
      <c r="A15" s="35" t="s">
        <v>211</v>
      </c>
      <c r="B15" s="228">
        <v>18.533139442473139</v>
      </c>
      <c r="C15" s="229">
        <f>7415.13627368409/1000</f>
        <v>7.41513627368409</v>
      </c>
      <c r="D15" s="230">
        <v>0.80000000000000016</v>
      </c>
      <c r="E15" s="156"/>
      <c r="F15" s="231">
        <v>5.9321090189472763</v>
      </c>
      <c r="G15" s="231">
        <v>5.9321090189472763</v>
      </c>
      <c r="H15" s="231">
        <v>5.9321090189472763</v>
      </c>
      <c r="I15" s="231">
        <v>5.9321090189472763</v>
      </c>
      <c r="J15" s="231">
        <v>5.9321090189472763</v>
      </c>
      <c r="K15" s="231">
        <v>5.9321090189472763</v>
      </c>
      <c r="L15" s="231">
        <v>3.8917037456443215</v>
      </c>
      <c r="M15" s="231">
        <v>3.8917037456443215</v>
      </c>
      <c r="N15" s="231">
        <v>3.8917037456443215</v>
      </c>
      <c r="O15" s="231">
        <v>3.8917037456443215</v>
      </c>
      <c r="P15" s="231">
        <v>4.0614340907967925</v>
      </c>
      <c r="Q15" s="231">
        <v>4.0614340907967925</v>
      </c>
      <c r="R15" s="231">
        <v>4.0614340907967925</v>
      </c>
      <c r="S15" s="231">
        <v>4.0614340907967925</v>
      </c>
      <c r="T15" s="231">
        <v>4.0614340907967925</v>
      </c>
      <c r="U15" s="231">
        <v>3.1405940907967929</v>
      </c>
      <c r="V15" s="231">
        <v>3.1405940907967929</v>
      </c>
      <c r="W15" s="231">
        <v>3.1405940907967929</v>
      </c>
      <c r="X15" s="231">
        <v>2.5628920342054355</v>
      </c>
      <c r="Y15" s="231">
        <v>2.5628920342054355</v>
      </c>
      <c r="Z15" s="231">
        <v>0</v>
      </c>
      <c r="AA15" s="231">
        <v>0</v>
      </c>
      <c r="AB15" s="231">
        <v>0</v>
      </c>
      <c r="AC15" s="231">
        <v>0</v>
      </c>
      <c r="AD15" s="231">
        <v>0</v>
      </c>
      <c r="AE15" s="231">
        <v>0</v>
      </c>
      <c r="AF15" s="231">
        <v>0</v>
      </c>
      <c r="AG15" s="231">
        <v>0</v>
      </c>
      <c r="AH15" s="231">
        <v>0</v>
      </c>
      <c r="AI15" s="231">
        <v>0</v>
      </c>
      <c r="AJ15" s="81">
        <f t="shared" si="0"/>
        <v>86.01420589104616</v>
      </c>
    </row>
    <row r="16" spans="1:36" x14ac:dyDescent="0.4">
      <c r="A16" s="233" t="s">
        <v>58</v>
      </c>
      <c r="B16" s="234"/>
      <c r="C16" s="137">
        <f>SUM(C6:C15)</f>
        <v>199497.1905713568</v>
      </c>
      <c r="D16" s="232">
        <f>F16/C16</f>
        <v>0.86603162277018098</v>
      </c>
      <c r="E16" s="142"/>
      <c r="F16" s="134">
        <f t="shared" ref="F16:AJ16" si="1">SUM(F6:F15)</f>
        <v>172770.87568860417</v>
      </c>
      <c r="G16" s="134">
        <f t="shared" si="1"/>
        <v>172740.86584503888</v>
      </c>
      <c r="H16" s="134">
        <f t="shared" si="1"/>
        <v>171413.03081981532</v>
      </c>
      <c r="I16" s="134">
        <f t="shared" si="1"/>
        <v>168629.54333504426</v>
      </c>
      <c r="J16" s="134">
        <f t="shared" si="1"/>
        <v>165691.23079405059</v>
      </c>
      <c r="K16" s="134">
        <f t="shared" si="1"/>
        <v>162381.62710373165</v>
      </c>
      <c r="L16" s="134">
        <f t="shared" si="1"/>
        <v>160569.0378979363</v>
      </c>
      <c r="M16" s="134">
        <f t="shared" si="1"/>
        <v>159153.96493110101</v>
      </c>
      <c r="N16" s="134">
        <f t="shared" si="1"/>
        <v>156651.51699701569</v>
      </c>
      <c r="O16" s="134">
        <f t="shared" si="1"/>
        <v>154781.73243882251</v>
      </c>
      <c r="P16" s="134">
        <f t="shared" si="1"/>
        <v>151446.07341592843</v>
      </c>
      <c r="Q16" s="134">
        <f t="shared" si="1"/>
        <v>122622.98562210942</v>
      </c>
      <c r="R16" s="134">
        <f t="shared" si="1"/>
        <v>85659.203024533999</v>
      </c>
      <c r="S16" s="134">
        <f t="shared" si="1"/>
        <v>80712.709637765322</v>
      </c>
      <c r="T16" s="134">
        <f t="shared" si="1"/>
        <v>69991.45495752315</v>
      </c>
      <c r="U16" s="134">
        <f t="shared" si="1"/>
        <v>802.02591939369279</v>
      </c>
      <c r="V16" s="134">
        <f t="shared" si="1"/>
        <v>433.12237447034073</v>
      </c>
      <c r="W16" s="134">
        <f t="shared" si="1"/>
        <v>385.38023347034061</v>
      </c>
      <c r="X16" s="134">
        <f t="shared" si="1"/>
        <v>384.80253141374925</v>
      </c>
      <c r="Y16" s="134">
        <f t="shared" si="1"/>
        <v>384.80253141374925</v>
      </c>
      <c r="Z16" s="134">
        <f t="shared" si="1"/>
        <v>382.2396393795438</v>
      </c>
      <c r="AA16" s="134">
        <f t="shared" si="1"/>
        <v>382.2396393795438</v>
      </c>
      <c r="AB16" s="134">
        <f t="shared" si="1"/>
        <v>382.2396393795438</v>
      </c>
      <c r="AC16" s="134">
        <f t="shared" si="1"/>
        <v>0</v>
      </c>
      <c r="AD16" s="134">
        <f t="shared" si="1"/>
        <v>0</v>
      </c>
      <c r="AE16" s="134">
        <f t="shared" si="1"/>
        <v>0</v>
      </c>
      <c r="AF16" s="134">
        <f t="shared" si="1"/>
        <v>0</v>
      </c>
      <c r="AG16" s="134">
        <f t="shared" si="1"/>
        <v>0</v>
      </c>
      <c r="AH16" s="134">
        <f t="shared" si="1"/>
        <v>0</v>
      </c>
      <c r="AI16" s="134">
        <f t="shared" si="1"/>
        <v>0</v>
      </c>
      <c r="AJ16" s="134">
        <f t="shared" si="1"/>
        <v>2158752.7050173213</v>
      </c>
    </row>
    <row r="17" spans="1:36" x14ac:dyDescent="0.4">
      <c r="A17" s="233" t="s">
        <v>141</v>
      </c>
      <c r="B17" s="235"/>
      <c r="C17" s="236"/>
      <c r="D17" s="237"/>
      <c r="E17" s="238"/>
      <c r="F17" s="242">
        <v>0</v>
      </c>
      <c r="G17" s="242">
        <f>F16-G16</f>
        <v>30.009843565290794</v>
      </c>
      <c r="H17" s="242">
        <f t="shared" ref="H17:AI17" si="2">G16-H16</f>
        <v>1327.8350252235541</v>
      </c>
      <c r="I17" s="242">
        <f t="shared" si="2"/>
        <v>2783.4874847710598</v>
      </c>
      <c r="J17" s="242">
        <f t="shared" si="2"/>
        <v>2938.3125409936765</v>
      </c>
      <c r="K17" s="242">
        <f t="shared" si="2"/>
        <v>3309.6036903189379</v>
      </c>
      <c r="L17" s="242">
        <f t="shared" si="2"/>
        <v>1812.5892057953461</v>
      </c>
      <c r="M17" s="242">
        <f t="shared" si="2"/>
        <v>1415.0729668352869</v>
      </c>
      <c r="N17" s="242">
        <f t="shared" si="2"/>
        <v>2502.4479340853286</v>
      </c>
      <c r="O17" s="242">
        <f t="shared" si="2"/>
        <v>1869.7845581931761</v>
      </c>
      <c r="P17" s="242">
        <f t="shared" si="2"/>
        <v>3335.6590228940768</v>
      </c>
      <c r="Q17" s="242">
        <f t="shared" si="2"/>
        <v>28823.08779381901</v>
      </c>
      <c r="R17" s="242">
        <f t="shared" si="2"/>
        <v>36963.782597575424</v>
      </c>
      <c r="S17" s="242">
        <f t="shared" si="2"/>
        <v>4946.4933867686777</v>
      </c>
      <c r="T17" s="242">
        <f t="shared" si="2"/>
        <v>10721.254680242171</v>
      </c>
      <c r="U17" s="242">
        <f t="shared" si="2"/>
        <v>69189.429038129456</v>
      </c>
      <c r="V17" s="242">
        <f t="shared" si="2"/>
        <v>368.90354492335206</v>
      </c>
      <c r="W17" s="242">
        <f t="shared" si="2"/>
        <v>47.742141000000117</v>
      </c>
      <c r="X17" s="242">
        <f t="shared" si="2"/>
        <v>0.57770205659136309</v>
      </c>
      <c r="Y17" s="242">
        <f t="shared" si="2"/>
        <v>0</v>
      </c>
      <c r="Z17" s="242">
        <f t="shared" si="2"/>
        <v>2.5628920342054471</v>
      </c>
      <c r="AA17" s="242">
        <f t="shared" si="2"/>
        <v>0</v>
      </c>
      <c r="AB17" s="242">
        <f t="shared" si="2"/>
        <v>0</v>
      </c>
      <c r="AC17" s="242">
        <f t="shared" si="2"/>
        <v>382.2396393795438</v>
      </c>
      <c r="AD17" s="242">
        <f t="shared" si="2"/>
        <v>0</v>
      </c>
      <c r="AE17" s="242">
        <f t="shared" si="2"/>
        <v>0</v>
      </c>
      <c r="AF17" s="242">
        <f t="shared" si="2"/>
        <v>0</v>
      </c>
      <c r="AG17" s="242">
        <f t="shared" si="2"/>
        <v>0</v>
      </c>
      <c r="AH17" s="242">
        <f t="shared" si="2"/>
        <v>0</v>
      </c>
      <c r="AI17" s="242">
        <f t="shared" si="2"/>
        <v>0</v>
      </c>
      <c r="AJ17" s="213"/>
    </row>
    <row r="18" spans="1:36" x14ac:dyDescent="0.4">
      <c r="A18" s="233" t="s">
        <v>143</v>
      </c>
      <c r="B18" s="235"/>
      <c r="C18" s="236"/>
      <c r="D18" s="236"/>
      <c r="E18" s="142"/>
      <c r="F18" s="134">
        <v>0</v>
      </c>
      <c r="G18" s="134">
        <f>$F$16-G16</f>
        <v>30.009843565290794</v>
      </c>
      <c r="H18" s="134">
        <f t="shared" ref="H18:AH18" si="3">$F$16-H16</f>
        <v>1357.8448687888449</v>
      </c>
      <c r="I18" s="134">
        <f t="shared" si="3"/>
        <v>4141.3323535599047</v>
      </c>
      <c r="J18" s="134">
        <f t="shared" si="3"/>
        <v>7079.6448945535813</v>
      </c>
      <c r="K18" s="134">
        <f t="shared" si="3"/>
        <v>10389.248584872519</v>
      </c>
      <c r="L18" s="134">
        <f t="shared" si="3"/>
        <v>12201.837790667865</v>
      </c>
      <c r="M18" s="134">
        <f t="shared" si="3"/>
        <v>13616.910757503152</v>
      </c>
      <c r="N18" s="134">
        <f t="shared" si="3"/>
        <v>16119.358691588481</v>
      </c>
      <c r="O18" s="134">
        <f t="shared" si="3"/>
        <v>17989.143249781657</v>
      </c>
      <c r="P18" s="134">
        <f t="shared" si="3"/>
        <v>21324.802272675734</v>
      </c>
      <c r="Q18" s="134">
        <f t="shared" si="3"/>
        <v>50147.890066494743</v>
      </c>
      <c r="R18" s="134">
        <f t="shared" si="3"/>
        <v>87111.672664070167</v>
      </c>
      <c r="S18" s="134">
        <f t="shared" si="3"/>
        <v>92058.166050838845</v>
      </c>
      <c r="T18" s="134">
        <f t="shared" si="3"/>
        <v>102779.42073108102</v>
      </c>
      <c r="U18" s="134">
        <f t="shared" si="3"/>
        <v>171968.84976921047</v>
      </c>
      <c r="V18" s="134">
        <f t="shared" si="3"/>
        <v>172337.75331413382</v>
      </c>
      <c r="W18" s="134">
        <f t="shared" si="3"/>
        <v>172385.49545513382</v>
      </c>
      <c r="X18" s="134">
        <f t="shared" si="3"/>
        <v>172386.0731571904</v>
      </c>
      <c r="Y18" s="134">
        <f t="shared" si="3"/>
        <v>172386.0731571904</v>
      </c>
      <c r="Z18" s="134">
        <f t="shared" si="3"/>
        <v>172388.63604922462</v>
      </c>
      <c r="AA18" s="134">
        <f t="shared" si="3"/>
        <v>172388.63604922462</v>
      </c>
      <c r="AB18" s="134">
        <f t="shared" si="3"/>
        <v>172388.63604922462</v>
      </c>
      <c r="AC18" s="134">
        <f t="shared" si="3"/>
        <v>172770.87568860417</v>
      </c>
      <c r="AD18" s="134">
        <f t="shared" si="3"/>
        <v>172770.87568860417</v>
      </c>
      <c r="AE18" s="134">
        <f t="shared" si="3"/>
        <v>172770.87568860417</v>
      </c>
      <c r="AF18" s="134">
        <f t="shared" si="3"/>
        <v>172770.87568860417</v>
      </c>
      <c r="AG18" s="134">
        <f t="shared" si="3"/>
        <v>172770.87568860417</v>
      </c>
      <c r="AH18" s="134">
        <f t="shared" si="3"/>
        <v>172770.87568860417</v>
      </c>
      <c r="AI18" s="134">
        <f>$F$16-AI16</f>
        <v>172770.87568860417</v>
      </c>
      <c r="AJ18" s="213"/>
    </row>
    <row r="19" spans="1:36" s="147" customFormat="1" ht="15.75" hidden="1" customHeight="1" x14ac:dyDescent="0.4">
      <c r="A19" s="136" t="s">
        <v>205</v>
      </c>
      <c r="B19" s="143">
        <f>SUMPRODUCT(B6:B15,C6:C15)/C16</f>
        <v>13.299001275464741</v>
      </c>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row>
    <row r="20" spans="1:36" x14ac:dyDescent="0.4">
      <c r="A20" s="213"/>
      <c r="B20" s="213"/>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row>
    <row r="21" spans="1:36" s="147" customFormat="1" ht="21" customHeight="1" x14ac:dyDescent="0.4">
      <c r="A21" s="441" t="s">
        <v>2</v>
      </c>
      <c r="B21" s="441" t="s">
        <v>0</v>
      </c>
      <c r="C21" s="441" t="s">
        <v>38</v>
      </c>
      <c r="D21" s="441" t="s">
        <v>88</v>
      </c>
      <c r="E21" s="226" t="s">
        <v>142</v>
      </c>
      <c r="F21" s="227"/>
      <c r="G21" s="227"/>
      <c r="H21" s="227"/>
      <c r="I21" s="227"/>
      <c r="J21" s="227"/>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460"/>
    </row>
    <row r="22" spans="1:36" s="147" customFormat="1" ht="21" customHeight="1" x14ac:dyDescent="0.4">
      <c r="A22" s="446"/>
      <c r="B22" s="446"/>
      <c r="C22" s="446"/>
      <c r="D22" s="446"/>
      <c r="E22" s="1">
        <v>2033</v>
      </c>
      <c r="F22" s="1">
        <v>2034</v>
      </c>
      <c r="G22" s="1">
        <v>2035</v>
      </c>
      <c r="H22" s="1">
        <v>2036</v>
      </c>
      <c r="I22" s="1">
        <v>2037</v>
      </c>
      <c r="J22" s="1">
        <v>2038</v>
      </c>
      <c r="K22" s="1">
        <v>2039</v>
      </c>
      <c r="L22" s="1">
        <v>2040</v>
      </c>
      <c r="M22" s="1">
        <v>2041</v>
      </c>
      <c r="N22" s="1">
        <v>2042</v>
      </c>
      <c r="O22" s="1">
        <v>2043</v>
      </c>
      <c r="P22" s="1">
        <v>2044</v>
      </c>
      <c r="Q22" s="1">
        <v>2045</v>
      </c>
      <c r="R22" s="1">
        <v>2046</v>
      </c>
      <c r="S22" s="1">
        <v>2047</v>
      </c>
      <c r="T22" s="1"/>
      <c r="U22" s="1"/>
      <c r="V22" s="1"/>
      <c r="W22" s="1"/>
      <c r="X22" s="1"/>
      <c r="Y22" s="1"/>
      <c r="Z22" s="1"/>
      <c r="AA22" s="1"/>
      <c r="AB22" s="1"/>
      <c r="AC22" s="1"/>
      <c r="AD22" s="1"/>
      <c r="AE22" s="1"/>
      <c r="AF22" s="1"/>
      <c r="AG22" s="1"/>
      <c r="AH22" s="1"/>
      <c r="AI22" s="1"/>
      <c r="AJ22" s="461"/>
    </row>
    <row r="23" spans="1:36" x14ac:dyDescent="0.4">
      <c r="A23" s="4" t="str">
        <f>A6</f>
        <v>Lighting</v>
      </c>
      <c r="B23" s="10">
        <f t="shared" ref="B23:D23" si="4">B6</f>
        <v>12.145596111688167</v>
      </c>
      <c r="C23" s="5">
        <f t="shared" si="4"/>
        <v>64779.709329636971</v>
      </c>
      <c r="D23" s="64">
        <f t="shared" si="4"/>
        <v>0.77800000000000169</v>
      </c>
      <c r="E23" s="36">
        <f>T6</f>
        <v>13406.179188834391</v>
      </c>
      <c r="F23" s="36">
        <f t="shared" ref="F23:S23" si="5">U6</f>
        <v>129.353517239328</v>
      </c>
      <c r="G23" s="36">
        <f t="shared" si="5"/>
        <v>0</v>
      </c>
      <c r="H23" s="36">
        <f t="shared" si="5"/>
        <v>0</v>
      </c>
      <c r="I23" s="36">
        <f t="shared" si="5"/>
        <v>0</v>
      </c>
      <c r="J23" s="36">
        <f t="shared" si="5"/>
        <v>0</v>
      </c>
      <c r="K23" s="36">
        <f t="shared" si="5"/>
        <v>0</v>
      </c>
      <c r="L23" s="36">
        <f t="shared" si="5"/>
        <v>0</v>
      </c>
      <c r="M23" s="36">
        <f t="shared" si="5"/>
        <v>0</v>
      </c>
      <c r="N23" s="36">
        <f t="shared" si="5"/>
        <v>0</v>
      </c>
      <c r="O23" s="36">
        <f t="shared" si="5"/>
        <v>0</v>
      </c>
      <c r="P23" s="36">
        <f t="shared" si="5"/>
        <v>0</v>
      </c>
      <c r="Q23" s="36">
        <f t="shared" si="5"/>
        <v>0</v>
      </c>
      <c r="R23" s="36">
        <f t="shared" si="5"/>
        <v>0</v>
      </c>
      <c r="S23" s="36">
        <f t="shared" si="5"/>
        <v>0</v>
      </c>
      <c r="T23" s="36"/>
      <c r="U23" s="36"/>
      <c r="V23" s="36"/>
      <c r="W23" s="36"/>
      <c r="X23" s="36"/>
      <c r="Y23" s="36"/>
      <c r="Z23" s="36"/>
      <c r="AA23" s="36"/>
      <c r="AB23" s="36"/>
      <c r="AC23" s="36"/>
      <c r="AD23" s="36"/>
      <c r="AE23" s="36"/>
      <c r="AF23" s="36"/>
      <c r="AG23" s="36"/>
      <c r="AH23" s="36"/>
      <c r="AI23" s="36"/>
    </row>
    <row r="24" spans="1:36" x14ac:dyDescent="0.4">
      <c r="A24" s="4" t="str">
        <f t="shared" ref="A24:D24" si="6">A7</f>
        <v>HVAC</v>
      </c>
      <c r="B24" s="10">
        <f t="shared" si="6"/>
        <v>12.091776798825258</v>
      </c>
      <c r="C24" s="5">
        <f t="shared" si="6"/>
        <v>8010.9480285812133</v>
      </c>
      <c r="D24" s="64">
        <f t="shared" si="6"/>
        <v>0.55699999999999994</v>
      </c>
      <c r="E24" s="36">
        <f t="shared" ref="E24:E35" si="7">T7</f>
        <v>3456.4594656085974</v>
      </c>
      <c r="F24" s="36">
        <f t="shared" ref="F24:F35" si="8">U7</f>
        <v>477.72392137954404</v>
      </c>
      <c r="G24" s="36">
        <f t="shared" ref="G24:G35" si="9">V7</f>
        <v>429.98178037954392</v>
      </c>
      <c r="H24" s="36">
        <f t="shared" ref="H24:H35" si="10">W7</f>
        <v>382.2396393795438</v>
      </c>
      <c r="I24" s="36">
        <f t="shared" ref="I24:I35" si="11">X7</f>
        <v>382.2396393795438</v>
      </c>
      <c r="J24" s="36">
        <f t="shared" ref="J24:J35" si="12">Y7</f>
        <v>382.2396393795438</v>
      </c>
      <c r="K24" s="36">
        <f t="shared" ref="K24:K35" si="13">Z7</f>
        <v>382.2396393795438</v>
      </c>
      <c r="L24" s="36">
        <f t="shared" ref="L24:L35" si="14">AA7</f>
        <v>382.2396393795438</v>
      </c>
      <c r="M24" s="36">
        <f t="shared" ref="M24:M35" si="15">AB7</f>
        <v>382.2396393795438</v>
      </c>
      <c r="N24" s="36">
        <f t="shared" ref="N24:N35" si="16">AC7</f>
        <v>0</v>
      </c>
      <c r="O24" s="36">
        <f t="shared" ref="O24:O35" si="17">AD7</f>
        <v>0</v>
      </c>
      <c r="P24" s="36">
        <f t="shared" ref="P24:P35" si="18">AE7</f>
        <v>0</v>
      </c>
      <c r="Q24" s="36">
        <f t="shared" ref="Q24:Q35" si="19">AF7</f>
        <v>0</v>
      </c>
      <c r="R24" s="36">
        <f t="shared" ref="R24:R35" si="20">AG7</f>
        <v>0</v>
      </c>
      <c r="S24" s="36">
        <f t="shared" ref="S24:S35" si="21">AH7</f>
        <v>0</v>
      </c>
      <c r="T24" s="36"/>
      <c r="U24" s="36"/>
      <c r="V24" s="36"/>
      <c r="W24" s="36"/>
      <c r="X24" s="36"/>
      <c r="Y24" s="36"/>
      <c r="Z24" s="36"/>
      <c r="AA24" s="36"/>
      <c r="AB24" s="36"/>
      <c r="AC24" s="36"/>
      <c r="AD24" s="36"/>
      <c r="AE24" s="36"/>
      <c r="AF24" s="36"/>
      <c r="AG24" s="36"/>
      <c r="AH24" s="36"/>
      <c r="AI24" s="36"/>
    </row>
    <row r="25" spans="1:36" x14ac:dyDescent="0.4">
      <c r="A25" s="4" t="str">
        <f t="shared" ref="A25:D25" si="22">A8</f>
        <v>Specialty Equipment</v>
      </c>
      <c r="B25" s="10">
        <f t="shared" si="22"/>
        <v>10.977848101265822</v>
      </c>
      <c r="C25" s="5">
        <f t="shared" si="22"/>
        <v>1098.7022498466049</v>
      </c>
      <c r="D25" s="64">
        <f t="shared" si="22"/>
        <v>0.84899999999999998</v>
      </c>
      <c r="E25" s="36">
        <f t="shared" si="7"/>
        <v>317.73679366292151</v>
      </c>
      <c r="F25" s="36">
        <f t="shared" si="8"/>
        <v>0</v>
      </c>
      <c r="G25" s="36">
        <f t="shared" si="9"/>
        <v>0</v>
      </c>
      <c r="H25" s="36">
        <f t="shared" si="10"/>
        <v>0</v>
      </c>
      <c r="I25" s="36">
        <f t="shared" si="11"/>
        <v>0</v>
      </c>
      <c r="J25" s="36">
        <f t="shared" si="12"/>
        <v>0</v>
      </c>
      <c r="K25" s="36">
        <f t="shared" si="13"/>
        <v>0</v>
      </c>
      <c r="L25" s="36">
        <f t="shared" si="14"/>
        <v>0</v>
      </c>
      <c r="M25" s="36">
        <f t="shared" si="15"/>
        <v>0</v>
      </c>
      <c r="N25" s="36">
        <f t="shared" si="16"/>
        <v>0</v>
      </c>
      <c r="O25" s="36">
        <f t="shared" si="17"/>
        <v>0</v>
      </c>
      <c r="P25" s="36">
        <f t="shared" si="18"/>
        <v>0</v>
      </c>
      <c r="Q25" s="36">
        <f t="shared" si="19"/>
        <v>0</v>
      </c>
      <c r="R25" s="36">
        <f t="shared" si="20"/>
        <v>0</v>
      </c>
      <c r="S25" s="36">
        <f t="shared" si="21"/>
        <v>0</v>
      </c>
      <c r="T25" s="36"/>
      <c r="U25" s="36"/>
      <c r="V25" s="36"/>
      <c r="W25" s="36"/>
      <c r="X25" s="36"/>
      <c r="Y25" s="36"/>
      <c r="Z25" s="36"/>
      <c r="AA25" s="36"/>
      <c r="AB25" s="36"/>
      <c r="AC25" s="36"/>
      <c r="AD25" s="36"/>
      <c r="AE25" s="36"/>
      <c r="AF25" s="36"/>
      <c r="AG25" s="36"/>
      <c r="AH25" s="36"/>
      <c r="AI25" s="36"/>
    </row>
    <row r="26" spans="1:36" x14ac:dyDescent="0.4">
      <c r="A26" s="4" t="str">
        <f t="shared" ref="A26:D26" si="23">A9</f>
        <v>VSDs</v>
      </c>
      <c r="B26" s="10">
        <f t="shared" si="23"/>
        <v>15</v>
      </c>
      <c r="C26" s="5">
        <f t="shared" si="23"/>
        <v>6515.504392423999</v>
      </c>
      <c r="D26" s="64">
        <f t="shared" si="23"/>
        <v>0.83299999999999996</v>
      </c>
      <c r="E26" s="36">
        <f t="shared" si="7"/>
        <v>5427.4151588891909</v>
      </c>
      <c r="F26" s="36">
        <f t="shared" si="8"/>
        <v>0</v>
      </c>
      <c r="G26" s="36">
        <f t="shared" si="9"/>
        <v>0</v>
      </c>
      <c r="H26" s="36">
        <f t="shared" si="10"/>
        <v>0</v>
      </c>
      <c r="I26" s="36">
        <f t="shared" si="11"/>
        <v>0</v>
      </c>
      <c r="J26" s="36">
        <f t="shared" si="12"/>
        <v>0</v>
      </c>
      <c r="K26" s="36">
        <f t="shared" si="13"/>
        <v>0</v>
      </c>
      <c r="L26" s="36">
        <f t="shared" si="14"/>
        <v>0</v>
      </c>
      <c r="M26" s="36">
        <f t="shared" si="15"/>
        <v>0</v>
      </c>
      <c r="N26" s="36">
        <f t="shared" si="16"/>
        <v>0</v>
      </c>
      <c r="O26" s="36">
        <f t="shared" si="17"/>
        <v>0</v>
      </c>
      <c r="P26" s="36">
        <f t="shared" si="18"/>
        <v>0</v>
      </c>
      <c r="Q26" s="36">
        <f t="shared" si="19"/>
        <v>0</v>
      </c>
      <c r="R26" s="36">
        <f t="shared" si="20"/>
        <v>0</v>
      </c>
      <c r="S26" s="36">
        <f t="shared" si="21"/>
        <v>0</v>
      </c>
      <c r="T26" s="36"/>
      <c r="U26" s="36"/>
      <c r="V26" s="36"/>
      <c r="W26" s="36"/>
      <c r="X26" s="36"/>
      <c r="Y26" s="36"/>
      <c r="Z26" s="36"/>
      <c r="AA26" s="36"/>
      <c r="AB26" s="36"/>
      <c r="AC26" s="36"/>
      <c r="AD26" s="36"/>
      <c r="AE26" s="36"/>
      <c r="AF26" s="36"/>
      <c r="AG26" s="36"/>
      <c r="AH26" s="36"/>
      <c r="AI26" s="36"/>
    </row>
    <row r="27" spans="1:36" x14ac:dyDescent="0.4">
      <c r="A27" s="4" t="str">
        <f t="shared" ref="A27:D27" si="24">A10</f>
        <v>Leak Survey and Repair</v>
      </c>
      <c r="B27" s="10">
        <f t="shared" si="24"/>
        <v>5</v>
      </c>
      <c r="C27" s="5">
        <f t="shared" si="24"/>
        <v>888.04890878399999</v>
      </c>
      <c r="D27" s="64">
        <f t="shared" si="24"/>
        <v>0.70200000000000007</v>
      </c>
      <c r="E27" s="38">
        <f t="shared" si="7"/>
        <v>0</v>
      </c>
      <c r="F27" s="38">
        <f t="shared" si="8"/>
        <v>0</v>
      </c>
      <c r="G27" s="36">
        <f t="shared" si="9"/>
        <v>0</v>
      </c>
      <c r="H27" s="36">
        <f t="shared" si="10"/>
        <v>0</v>
      </c>
      <c r="I27" s="36">
        <f t="shared" si="11"/>
        <v>0</v>
      </c>
      <c r="J27" s="36">
        <f t="shared" si="12"/>
        <v>0</v>
      </c>
      <c r="K27" s="36">
        <f t="shared" si="13"/>
        <v>0</v>
      </c>
      <c r="L27" s="36">
        <f t="shared" si="14"/>
        <v>0</v>
      </c>
      <c r="M27" s="36">
        <f t="shared" si="15"/>
        <v>0</v>
      </c>
      <c r="N27" s="36">
        <f t="shared" si="16"/>
        <v>0</v>
      </c>
      <c r="O27" s="36">
        <f t="shared" si="17"/>
        <v>0</v>
      </c>
      <c r="P27" s="36">
        <f t="shared" si="18"/>
        <v>0</v>
      </c>
      <c r="Q27" s="36">
        <f t="shared" si="19"/>
        <v>0</v>
      </c>
      <c r="R27" s="36">
        <f t="shared" si="20"/>
        <v>0</v>
      </c>
      <c r="S27" s="36">
        <f t="shared" si="21"/>
        <v>0</v>
      </c>
      <c r="T27" s="36"/>
      <c r="U27" s="36"/>
      <c r="V27" s="36"/>
      <c r="W27" s="36"/>
      <c r="X27" s="36"/>
      <c r="Y27" s="36"/>
      <c r="Z27" s="36"/>
      <c r="AA27" s="36"/>
      <c r="AB27" s="36"/>
      <c r="AC27" s="36"/>
      <c r="AD27" s="36"/>
      <c r="AE27" s="36"/>
      <c r="AF27" s="36"/>
      <c r="AG27" s="36"/>
      <c r="AH27" s="36"/>
      <c r="AI27" s="36"/>
    </row>
    <row r="28" spans="1:36" x14ac:dyDescent="0.4">
      <c r="A28" s="4" t="str">
        <f t="shared" ref="A28:D28" si="25">A11</f>
        <v>Green Nozzles</v>
      </c>
      <c r="B28" s="10">
        <f t="shared" si="25"/>
        <v>5</v>
      </c>
      <c r="C28" s="5">
        <f t="shared" si="25"/>
        <v>60.016256720854578</v>
      </c>
      <c r="D28" s="64">
        <f t="shared" si="25"/>
        <v>0.91999999999999982</v>
      </c>
      <c r="E28" s="38">
        <f t="shared" si="7"/>
        <v>0</v>
      </c>
      <c r="F28" s="38">
        <f t="shared" si="8"/>
        <v>0</v>
      </c>
      <c r="G28" s="36">
        <f t="shared" si="9"/>
        <v>0</v>
      </c>
      <c r="H28" s="36">
        <f t="shared" si="10"/>
        <v>0</v>
      </c>
      <c r="I28" s="36">
        <f t="shared" si="11"/>
        <v>0</v>
      </c>
      <c r="J28" s="36">
        <f t="shared" si="12"/>
        <v>0</v>
      </c>
      <c r="K28" s="36">
        <f t="shared" si="13"/>
        <v>0</v>
      </c>
      <c r="L28" s="36">
        <f t="shared" si="14"/>
        <v>0</v>
      </c>
      <c r="M28" s="36">
        <f t="shared" si="15"/>
        <v>0</v>
      </c>
      <c r="N28" s="36">
        <f t="shared" si="16"/>
        <v>0</v>
      </c>
      <c r="O28" s="36">
        <f t="shared" si="17"/>
        <v>0</v>
      </c>
      <c r="P28" s="36">
        <f t="shared" si="18"/>
        <v>0</v>
      </c>
      <c r="Q28" s="36">
        <f t="shared" si="19"/>
        <v>0</v>
      </c>
      <c r="R28" s="36">
        <f t="shared" si="20"/>
        <v>0</v>
      </c>
      <c r="S28" s="36">
        <f t="shared" si="21"/>
        <v>0</v>
      </c>
      <c r="T28" s="36"/>
      <c r="U28" s="36"/>
      <c r="V28" s="36"/>
      <c r="W28" s="36"/>
      <c r="X28" s="36"/>
      <c r="Y28" s="36"/>
      <c r="Z28" s="36"/>
      <c r="AA28" s="36"/>
      <c r="AB28" s="36"/>
      <c r="AC28" s="36"/>
      <c r="AD28" s="36"/>
      <c r="AE28" s="36"/>
      <c r="AF28" s="36"/>
      <c r="AG28" s="36"/>
      <c r="AH28" s="36"/>
      <c r="AI28" s="36"/>
    </row>
    <row r="29" spans="1:36" x14ac:dyDescent="0.4">
      <c r="A29" s="4" t="str">
        <f t="shared" ref="A29:D29" si="26">A12</f>
        <v>Instant Incentives</v>
      </c>
      <c r="B29" s="10">
        <f t="shared" si="26"/>
        <v>14.204296622524264</v>
      </c>
      <c r="C29" s="5">
        <f t="shared" si="26"/>
        <v>37050.338717188832</v>
      </c>
      <c r="D29" s="64">
        <f t="shared" si="26"/>
        <v>0.89138977764524208</v>
      </c>
      <c r="E29" s="38">
        <f t="shared" si="7"/>
        <v>19619.412037307036</v>
      </c>
      <c r="F29" s="38">
        <f t="shared" si="8"/>
        <v>0</v>
      </c>
      <c r="G29" s="36">
        <f t="shared" si="9"/>
        <v>0</v>
      </c>
      <c r="H29" s="36">
        <f t="shared" si="10"/>
        <v>0</v>
      </c>
      <c r="I29" s="36">
        <f t="shared" si="11"/>
        <v>0</v>
      </c>
      <c r="J29" s="36">
        <f t="shared" si="12"/>
        <v>0</v>
      </c>
      <c r="K29" s="36">
        <f t="shared" si="13"/>
        <v>0</v>
      </c>
      <c r="L29" s="36">
        <f t="shared" si="14"/>
        <v>0</v>
      </c>
      <c r="M29" s="36">
        <f t="shared" si="15"/>
        <v>0</v>
      </c>
      <c r="N29" s="36">
        <f t="shared" si="16"/>
        <v>0</v>
      </c>
      <c r="O29" s="36">
        <f t="shared" si="17"/>
        <v>0</v>
      </c>
      <c r="P29" s="36">
        <f t="shared" si="18"/>
        <v>0</v>
      </c>
      <c r="Q29" s="36">
        <f t="shared" si="19"/>
        <v>0</v>
      </c>
      <c r="R29" s="36">
        <f t="shared" si="20"/>
        <v>0</v>
      </c>
      <c r="S29" s="36">
        <f t="shared" si="21"/>
        <v>0</v>
      </c>
      <c r="T29" s="36"/>
      <c r="U29" s="36"/>
      <c r="V29" s="36"/>
      <c r="W29" s="36"/>
      <c r="X29" s="36"/>
      <c r="Y29" s="36"/>
      <c r="Z29" s="36"/>
      <c r="AA29" s="36"/>
      <c r="AB29" s="36"/>
      <c r="AC29" s="36"/>
      <c r="AD29" s="36"/>
      <c r="AE29" s="36"/>
      <c r="AF29" s="36"/>
      <c r="AG29" s="36"/>
      <c r="AH29" s="36"/>
      <c r="AI29" s="36"/>
    </row>
    <row r="30" spans="1:36" x14ac:dyDescent="0.4">
      <c r="A30" s="4" t="str">
        <f t="shared" ref="A30:D30" si="27">A13</f>
        <v>Online Store</v>
      </c>
      <c r="B30" s="10">
        <f t="shared" si="27"/>
        <v>8.9676473135591817</v>
      </c>
      <c r="C30" s="5">
        <f t="shared" si="27"/>
        <v>1245.8585405335759</v>
      </c>
      <c r="D30" s="64">
        <f t="shared" si="27"/>
        <v>0.83100000000000063</v>
      </c>
      <c r="E30" s="38">
        <f t="shared" si="7"/>
        <v>34.061383395431996</v>
      </c>
      <c r="F30" s="38">
        <f t="shared" si="8"/>
        <v>11.055930293303996</v>
      </c>
      <c r="G30" s="36">
        <f t="shared" si="9"/>
        <v>0</v>
      </c>
      <c r="H30" s="36">
        <f t="shared" si="10"/>
        <v>0</v>
      </c>
      <c r="I30" s="36">
        <f t="shared" si="11"/>
        <v>0</v>
      </c>
      <c r="J30" s="36">
        <f t="shared" si="12"/>
        <v>0</v>
      </c>
      <c r="K30" s="36">
        <f t="shared" si="13"/>
        <v>0</v>
      </c>
      <c r="L30" s="36">
        <f t="shared" si="14"/>
        <v>0</v>
      </c>
      <c r="M30" s="36">
        <f t="shared" si="15"/>
        <v>0</v>
      </c>
      <c r="N30" s="36">
        <f t="shared" si="16"/>
        <v>0</v>
      </c>
      <c r="O30" s="36">
        <f t="shared" si="17"/>
        <v>0</v>
      </c>
      <c r="P30" s="36">
        <f t="shared" si="18"/>
        <v>0</v>
      </c>
      <c r="Q30" s="36">
        <f t="shared" si="19"/>
        <v>0</v>
      </c>
      <c r="R30" s="36">
        <f t="shared" si="20"/>
        <v>0</v>
      </c>
      <c r="S30" s="36">
        <f t="shared" si="21"/>
        <v>0</v>
      </c>
      <c r="T30" s="36"/>
      <c r="U30" s="36"/>
      <c r="V30" s="36"/>
      <c r="W30" s="36"/>
      <c r="X30" s="36"/>
      <c r="Y30" s="36"/>
      <c r="Z30" s="36"/>
      <c r="AA30" s="36"/>
      <c r="AB30" s="36"/>
      <c r="AC30" s="36"/>
      <c r="AD30" s="36"/>
      <c r="AE30" s="36"/>
      <c r="AF30" s="36"/>
      <c r="AG30" s="36"/>
      <c r="AH30" s="36"/>
      <c r="AI30" s="36"/>
    </row>
    <row r="31" spans="1:36" x14ac:dyDescent="0.4">
      <c r="A31" s="4" t="str">
        <f t="shared" ref="A31:D31" si="28">A14</f>
        <v>SBDI</v>
      </c>
      <c r="B31" s="10">
        <f t="shared" si="28"/>
        <v>13.99463180050436</v>
      </c>
      <c r="C31" s="5">
        <f t="shared" si="28"/>
        <v>79840.649011367044</v>
      </c>
      <c r="D31" s="64">
        <f t="shared" si="28"/>
        <v>0.96196351511540645</v>
      </c>
      <c r="E31" s="38">
        <f t="shared" si="7"/>
        <v>27726.129495734789</v>
      </c>
      <c r="F31" s="38">
        <f t="shared" si="8"/>
        <v>180.75195639072004</v>
      </c>
      <c r="G31" s="38">
        <f t="shared" si="9"/>
        <v>0</v>
      </c>
      <c r="H31" s="38">
        <f t="shared" si="10"/>
        <v>0</v>
      </c>
      <c r="I31" s="38">
        <f t="shared" si="11"/>
        <v>0</v>
      </c>
      <c r="J31" s="38">
        <f t="shared" si="12"/>
        <v>0</v>
      </c>
      <c r="K31" s="38">
        <f t="shared" si="13"/>
        <v>0</v>
      </c>
      <c r="L31" s="38">
        <f t="shared" si="14"/>
        <v>0</v>
      </c>
      <c r="M31" s="38">
        <f t="shared" si="15"/>
        <v>0</v>
      </c>
      <c r="N31" s="38">
        <f t="shared" si="16"/>
        <v>0</v>
      </c>
      <c r="O31" s="38">
        <f t="shared" si="17"/>
        <v>0</v>
      </c>
      <c r="P31" s="38">
        <f t="shared" si="18"/>
        <v>0</v>
      </c>
      <c r="Q31" s="38">
        <f t="shared" si="19"/>
        <v>0</v>
      </c>
      <c r="R31" s="38">
        <f t="shared" si="20"/>
        <v>0</v>
      </c>
      <c r="S31" s="38">
        <f t="shared" si="21"/>
        <v>0</v>
      </c>
      <c r="T31" s="38"/>
      <c r="U31" s="38"/>
      <c r="V31" s="38"/>
      <c r="W31" s="38"/>
      <c r="X31" s="38"/>
      <c r="Y31" s="38"/>
      <c r="Z31" s="38"/>
      <c r="AA31" s="38"/>
      <c r="AB31" s="38"/>
      <c r="AC31" s="38"/>
      <c r="AD31" s="38"/>
      <c r="AE31" s="38"/>
      <c r="AF31" s="38"/>
      <c r="AG31" s="38"/>
      <c r="AH31" s="38"/>
      <c r="AI31" s="38"/>
    </row>
    <row r="32" spans="1:36" x14ac:dyDescent="0.4">
      <c r="A32" s="4" t="str">
        <f t="shared" ref="A32:D32" si="29">A15</f>
        <v>SBEP</v>
      </c>
      <c r="B32" s="10">
        <f t="shared" si="29"/>
        <v>18.533139442473139</v>
      </c>
      <c r="C32" s="5">
        <f t="shared" si="29"/>
        <v>7.41513627368409</v>
      </c>
      <c r="D32" s="64">
        <f t="shared" si="29"/>
        <v>0.80000000000000016</v>
      </c>
      <c r="E32" s="231">
        <f t="shared" si="7"/>
        <v>4.0614340907967925</v>
      </c>
      <c r="F32" s="231">
        <f t="shared" si="8"/>
        <v>3.1405940907967929</v>
      </c>
      <c r="G32" s="231">
        <f t="shared" si="9"/>
        <v>3.1405940907967929</v>
      </c>
      <c r="H32" s="231">
        <f t="shared" si="10"/>
        <v>3.1405940907967929</v>
      </c>
      <c r="I32" s="231">
        <f t="shared" si="11"/>
        <v>2.5628920342054355</v>
      </c>
      <c r="J32" s="231">
        <f t="shared" si="12"/>
        <v>2.5628920342054355</v>
      </c>
      <c r="K32" s="231">
        <f t="shared" si="13"/>
        <v>0</v>
      </c>
      <c r="L32" s="231">
        <f t="shared" si="14"/>
        <v>0</v>
      </c>
      <c r="M32" s="231">
        <f t="shared" si="15"/>
        <v>0</v>
      </c>
      <c r="N32" s="231">
        <f t="shared" si="16"/>
        <v>0</v>
      </c>
      <c r="O32" s="231">
        <f t="shared" si="17"/>
        <v>0</v>
      </c>
      <c r="P32" s="231">
        <f t="shared" si="18"/>
        <v>0</v>
      </c>
      <c r="Q32" s="231">
        <f t="shared" si="19"/>
        <v>0</v>
      </c>
      <c r="R32" s="231">
        <f t="shared" si="20"/>
        <v>0</v>
      </c>
      <c r="S32" s="231">
        <f t="shared" si="21"/>
        <v>0</v>
      </c>
      <c r="T32" s="231"/>
      <c r="U32" s="231"/>
      <c r="V32" s="231"/>
      <c r="W32" s="231"/>
      <c r="X32" s="231"/>
      <c r="Y32" s="231"/>
      <c r="Z32" s="231"/>
      <c r="AA32" s="231"/>
      <c r="AB32" s="231"/>
      <c r="AC32" s="231"/>
      <c r="AD32" s="231"/>
      <c r="AE32" s="231"/>
      <c r="AF32" s="231"/>
      <c r="AG32" s="231"/>
      <c r="AH32" s="231"/>
      <c r="AI32" s="231"/>
    </row>
    <row r="33" spans="1:35" x14ac:dyDescent="0.4">
      <c r="A33" s="233" t="s">
        <v>58</v>
      </c>
      <c r="B33" s="234"/>
      <c r="C33" s="137">
        <f>SUM(C23:C32)</f>
        <v>199497.1905713568</v>
      </c>
      <c r="D33" s="232">
        <f>F33/C33</f>
        <v>4.0202366614622651E-3</v>
      </c>
      <c r="E33" s="134">
        <f t="shared" si="7"/>
        <v>69991.45495752315</v>
      </c>
      <c r="F33" s="134">
        <f t="shared" si="8"/>
        <v>802.02591939369279</v>
      </c>
      <c r="G33" s="134">
        <f t="shared" si="9"/>
        <v>433.12237447034073</v>
      </c>
      <c r="H33" s="134">
        <f t="shared" si="10"/>
        <v>385.38023347034061</v>
      </c>
      <c r="I33" s="134">
        <f t="shared" si="11"/>
        <v>384.80253141374925</v>
      </c>
      <c r="J33" s="134">
        <f t="shared" si="12"/>
        <v>384.80253141374925</v>
      </c>
      <c r="K33" s="134">
        <f t="shared" si="13"/>
        <v>382.2396393795438</v>
      </c>
      <c r="L33" s="134">
        <f t="shared" si="14"/>
        <v>382.2396393795438</v>
      </c>
      <c r="M33" s="134">
        <f t="shared" si="15"/>
        <v>382.2396393795438</v>
      </c>
      <c r="N33" s="134">
        <f t="shared" si="16"/>
        <v>0</v>
      </c>
      <c r="O33" s="134">
        <f t="shared" si="17"/>
        <v>0</v>
      </c>
      <c r="P33" s="134">
        <f t="shared" si="18"/>
        <v>0</v>
      </c>
      <c r="Q33" s="134">
        <f t="shared" si="19"/>
        <v>0</v>
      </c>
      <c r="R33" s="134">
        <f t="shared" si="20"/>
        <v>0</v>
      </c>
      <c r="S33" s="134">
        <f t="shared" si="21"/>
        <v>0</v>
      </c>
      <c r="T33" s="134"/>
      <c r="U33" s="134"/>
      <c r="V33" s="134"/>
      <c r="W33" s="134"/>
      <c r="X33" s="134"/>
      <c r="Y33" s="134"/>
      <c r="Z33" s="134"/>
      <c r="AA33" s="134"/>
      <c r="AB33" s="134"/>
      <c r="AC33" s="134"/>
      <c r="AD33" s="134"/>
      <c r="AE33" s="134"/>
      <c r="AF33" s="134"/>
      <c r="AG33" s="134"/>
      <c r="AH33" s="134"/>
      <c r="AI33" s="134"/>
    </row>
    <row r="34" spans="1:35" x14ac:dyDescent="0.4">
      <c r="A34" s="233" t="s">
        <v>141</v>
      </c>
      <c r="B34" s="235"/>
      <c r="C34" s="236"/>
      <c r="D34" s="237"/>
      <c r="E34" s="134">
        <f t="shared" si="7"/>
        <v>10721.254680242171</v>
      </c>
      <c r="F34" s="134">
        <f t="shared" si="8"/>
        <v>69189.429038129456</v>
      </c>
      <c r="G34" s="134">
        <f t="shared" si="9"/>
        <v>368.90354492335206</v>
      </c>
      <c r="H34" s="134">
        <f t="shared" si="10"/>
        <v>47.742141000000117</v>
      </c>
      <c r="I34" s="134">
        <f t="shared" si="11"/>
        <v>0.57770205659136309</v>
      </c>
      <c r="J34" s="134">
        <f t="shared" si="12"/>
        <v>0</v>
      </c>
      <c r="K34" s="134">
        <f t="shared" si="13"/>
        <v>2.5628920342054471</v>
      </c>
      <c r="L34" s="134">
        <f t="shared" si="14"/>
        <v>0</v>
      </c>
      <c r="M34" s="134">
        <f t="shared" si="15"/>
        <v>0</v>
      </c>
      <c r="N34" s="134">
        <f t="shared" si="16"/>
        <v>382.2396393795438</v>
      </c>
      <c r="O34" s="134">
        <f t="shared" si="17"/>
        <v>0</v>
      </c>
      <c r="P34" s="134">
        <f t="shared" si="18"/>
        <v>0</v>
      </c>
      <c r="Q34" s="134">
        <f t="shared" si="19"/>
        <v>0</v>
      </c>
      <c r="R34" s="134">
        <f t="shared" si="20"/>
        <v>0</v>
      </c>
      <c r="S34" s="134">
        <f t="shared" si="21"/>
        <v>0</v>
      </c>
      <c r="T34" s="134"/>
      <c r="U34" s="134"/>
      <c r="V34" s="134"/>
      <c r="W34" s="134"/>
      <c r="X34" s="134"/>
      <c r="Y34" s="134"/>
      <c r="Z34" s="134"/>
      <c r="AA34" s="134"/>
      <c r="AB34" s="134"/>
      <c r="AC34" s="134"/>
      <c r="AD34" s="134"/>
      <c r="AE34" s="134"/>
      <c r="AF34" s="134"/>
      <c r="AG34" s="134"/>
      <c r="AH34" s="134"/>
      <c r="AI34" s="134"/>
    </row>
    <row r="35" spans="1:35" x14ac:dyDescent="0.4">
      <c r="A35" s="233" t="s">
        <v>143</v>
      </c>
      <c r="B35" s="235"/>
      <c r="C35" s="236"/>
      <c r="D35" s="237"/>
      <c r="E35" s="134">
        <f t="shared" si="7"/>
        <v>102779.42073108102</v>
      </c>
      <c r="F35" s="134">
        <f t="shared" si="8"/>
        <v>171968.84976921047</v>
      </c>
      <c r="G35" s="134">
        <f t="shared" si="9"/>
        <v>172337.75331413382</v>
      </c>
      <c r="H35" s="134">
        <f t="shared" si="10"/>
        <v>172385.49545513382</v>
      </c>
      <c r="I35" s="134">
        <f t="shared" si="11"/>
        <v>172386.0731571904</v>
      </c>
      <c r="J35" s="134">
        <f t="shared" si="12"/>
        <v>172386.0731571904</v>
      </c>
      <c r="K35" s="134">
        <f t="shared" si="13"/>
        <v>172388.63604922462</v>
      </c>
      <c r="L35" s="134">
        <f t="shared" si="14"/>
        <v>172388.63604922462</v>
      </c>
      <c r="M35" s="134">
        <f t="shared" si="15"/>
        <v>172388.63604922462</v>
      </c>
      <c r="N35" s="134">
        <f t="shared" si="16"/>
        <v>172770.87568860417</v>
      </c>
      <c r="O35" s="134">
        <f t="shared" si="17"/>
        <v>172770.87568860417</v>
      </c>
      <c r="P35" s="134">
        <f t="shared" si="18"/>
        <v>172770.87568860417</v>
      </c>
      <c r="Q35" s="134">
        <f t="shared" si="19"/>
        <v>172770.87568860417</v>
      </c>
      <c r="R35" s="134">
        <f t="shared" si="20"/>
        <v>172770.87568860417</v>
      </c>
      <c r="S35" s="134">
        <f t="shared" si="21"/>
        <v>172770.87568860417</v>
      </c>
      <c r="T35" s="134"/>
      <c r="U35" s="134"/>
      <c r="V35" s="134"/>
      <c r="W35" s="134"/>
      <c r="X35" s="134"/>
      <c r="Y35" s="134"/>
      <c r="Z35" s="134"/>
      <c r="AA35" s="134"/>
      <c r="AB35" s="134"/>
      <c r="AC35" s="134"/>
      <c r="AD35" s="134"/>
      <c r="AE35" s="134"/>
      <c r="AF35" s="134"/>
      <c r="AG35" s="134"/>
      <c r="AH35" s="134"/>
      <c r="AI35" s="134"/>
    </row>
    <row r="36" spans="1:35" x14ac:dyDescent="0.4">
      <c r="A36" s="136" t="s">
        <v>205</v>
      </c>
      <c r="B36" s="143">
        <f>SUMPRODUCT(B23:B32,C23:C32)/C33</f>
        <v>13.299001275464741</v>
      </c>
      <c r="C36" s="213"/>
      <c r="D36" s="213"/>
      <c r="E36" s="213"/>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row>
    <row r="37" spans="1:35" x14ac:dyDescent="0.4">
      <c r="A37" s="213"/>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row>
    <row r="38" spans="1:35" x14ac:dyDescent="0.4">
      <c r="A38" s="462" t="s">
        <v>3</v>
      </c>
      <c r="B38" s="459"/>
      <c r="C38" s="459"/>
      <c r="D38" s="459"/>
      <c r="E38" s="459"/>
      <c r="F38" s="459"/>
      <c r="G38" s="459"/>
      <c r="H38" s="459"/>
      <c r="I38" s="459"/>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row>
    <row r="39" spans="1:35" ht="141.75" customHeight="1" x14ac:dyDescent="0.4">
      <c r="A39" s="447" t="s">
        <v>250</v>
      </c>
      <c r="B39" s="447"/>
      <c r="C39" s="447"/>
      <c r="D39" s="447"/>
      <c r="E39" s="447"/>
      <c r="F39" s="447"/>
      <c r="G39" s="447"/>
      <c r="H39" s="447"/>
      <c r="I39" s="447"/>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row>
    <row r="53" spans="5:19" x14ac:dyDescent="0.4">
      <c r="E53" s="147"/>
      <c r="F53" s="147"/>
      <c r="G53" s="147"/>
      <c r="H53" s="147"/>
      <c r="I53" s="147"/>
      <c r="J53" s="147"/>
      <c r="K53" s="147"/>
      <c r="L53" s="147"/>
      <c r="M53" s="147"/>
      <c r="N53" s="147"/>
      <c r="O53" s="147"/>
      <c r="P53" s="147"/>
      <c r="Q53" s="147"/>
      <c r="R53" s="147"/>
      <c r="S53" s="147"/>
    </row>
    <row r="54" spans="5:19" ht="15.75" customHeight="1" x14ac:dyDescent="0.4">
      <c r="E54" s="147"/>
      <c r="F54" s="147"/>
      <c r="G54" s="147"/>
      <c r="H54" s="147"/>
      <c r="I54" s="147"/>
      <c r="J54" s="147"/>
      <c r="K54" s="147"/>
      <c r="L54" s="147"/>
      <c r="M54" s="147"/>
      <c r="N54" s="147"/>
      <c r="O54" s="147"/>
      <c r="P54" s="147"/>
      <c r="Q54" s="147"/>
      <c r="R54" s="147"/>
      <c r="S54" s="147"/>
    </row>
  </sheetData>
  <mergeCells count="12">
    <mergeCell ref="AJ4:AJ5"/>
    <mergeCell ref="A4:A5"/>
    <mergeCell ref="B4:B5"/>
    <mergeCell ref="C4:C5"/>
    <mergeCell ref="D4:D5"/>
    <mergeCell ref="A39:I39"/>
    <mergeCell ref="AJ21:AJ22"/>
    <mergeCell ref="A21:A22"/>
    <mergeCell ref="B21:B22"/>
    <mergeCell ref="C21:C22"/>
    <mergeCell ref="D21:D22"/>
    <mergeCell ref="A38:I38"/>
  </mergeCells>
  <pageMargins left="0.7" right="0.7" top="0.75" bottom="0.75" header="0.3" footer="0.3"/>
  <pageSetup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4DE9-E207-47AC-9829-71BED9830356}">
  <dimension ref="A1:AH11"/>
  <sheetViews>
    <sheetView workbookViewId="0">
      <selection activeCell="C25" sqref="C25"/>
    </sheetView>
  </sheetViews>
  <sheetFormatPr defaultColWidth="8.84375" defaultRowHeight="15" x14ac:dyDescent="0.4"/>
  <cols>
    <col min="1" max="1" width="16.765625" style="147" bestFit="1" customWidth="1"/>
    <col min="2" max="2" width="6.07421875" style="147" customWidth="1"/>
    <col min="3" max="3" width="8.4609375" style="147" customWidth="1"/>
    <col min="4" max="4" width="6.4609375" style="147" customWidth="1"/>
    <col min="5" max="5" width="5.4609375" style="147" customWidth="1"/>
    <col min="6" max="33" width="6.4609375" style="147" bestFit="1" customWidth="1"/>
    <col min="34" max="34" width="7.23046875" style="147" customWidth="1"/>
    <col min="35" max="16384" width="8.84375" style="147"/>
  </cols>
  <sheetData>
    <row r="1" spans="1:34" x14ac:dyDescent="0.4">
      <c r="A1" s="155" t="s">
        <v>326</v>
      </c>
    </row>
    <row r="2" spans="1:34" x14ac:dyDescent="0.4">
      <c r="A2" s="78"/>
    </row>
    <row r="3" spans="1:34" x14ac:dyDescent="0.4">
      <c r="A3" s="78"/>
    </row>
    <row r="4" spans="1:34" ht="21" customHeight="1" x14ac:dyDescent="0.4">
      <c r="A4" s="439" t="s">
        <v>234</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444" t="s">
        <v>1</v>
      </c>
    </row>
    <row r="5" spans="1:34" ht="21" customHeight="1" x14ac:dyDescent="0.4">
      <c r="A5" s="440"/>
      <c r="B5" s="442"/>
      <c r="C5" s="442"/>
      <c r="D5" s="446"/>
      <c r="E5" s="1">
        <v>2018</v>
      </c>
      <c r="F5" s="1">
        <v>2019</v>
      </c>
      <c r="G5" s="1">
        <v>2020</v>
      </c>
      <c r="H5" s="1">
        <v>2021</v>
      </c>
      <c r="I5" s="1">
        <v>2022</v>
      </c>
      <c r="J5" s="1">
        <v>2023</v>
      </c>
      <c r="K5" s="1">
        <v>2024</v>
      </c>
      <c r="L5" s="1">
        <v>2025</v>
      </c>
      <c r="M5" s="1">
        <v>2026</v>
      </c>
      <c r="N5" s="1">
        <v>2027</v>
      </c>
      <c r="O5" s="1">
        <v>2028</v>
      </c>
      <c r="P5" s="1">
        <v>2029</v>
      </c>
      <c r="Q5" s="1">
        <v>2030</v>
      </c>
      <c r="R5" s="1">
        <v>2031</v>
      </c>
      <c r="S5" s="1">
        <v>2032</v>
      </c>
      <c r="T5" s="1">
        <v>2033</v>
      </c>
      <c r="U5" s="1">
        <v>2034</v>
      </c>
      <c r="V5" s="1">
        <v>2035</v>
      </c>
      <c r="W5" s="1">
        <v>2036</v>
      </c>
      <c r="X5" s="1">
        <v>2037</v>
      </c>
      <c r="Y5" s="1">
        <v>2038</v>
      </c>
      <c r="Z5" s="1">
        <v>2039</v>
      </c>
      <c r="AA5" s="1">
        <v>2040</v>
      </c>
      <c r="AB5" s="1">
        <v>2041</v>
      </c>
      <c r="AC5" s="1">
        <v>2042</v>
      </c>
      <c r="AD5" s="1">
        <v>2043</v>
      </c>
      <c r="AE5" s="1">
        <v>2044</v>
      </c>
      <c r="AF5" s="1">
        <v>2045</v>
      </c>
      <c r="AG5" s="273">
        <v>2046</v>
      </c>
      <c r="AH5" s="445"/>
    </row>
    <row r="6" spans="1:34" x14ac:dyDescent="0.4">
      <c r="A6" s="4" t="str">
        <f>'Custom (Project-Level)'!B193</f>
        <v>Custom Incentives</v>
      </c>
      <c r="B6" s="10">
        <f>'Custom (Project-Level)'!C193</f>
        <v>15.403883349359518</v>
      </c>
      <c r="C6" s="5">
        <f>'Custom (Project-Level)'!D193</f>
        <v>21661.426346991382</v>
      </c>
      <c r="D6" s="64">
        <f>'Custom (Project-Level)'!E193</f>
        <v>0.82199999999999984</v>
      </c>
      <c r="E6" s="79"/>
      <c r="F6" s="36">
        <f>'Custom (Project-Level)'!G193</f>
        <v>17805.692457226913</v>
      </c>
      <c r="G6" s="36">
        <f>'Custom (Project-Level)'!H193</f>
        <v>17805.692457226913</v>
      </c>
      <c r="H6" s="36">
        <f>'Custom (Project-Level)'!I193</f>
        <v>17750.403621410274</v>
      </c>
      <c r="I6" s="36">
        <f>'Custom (Project-Level)'!J193</f>
        <v>17649.301870695232</v>
      </c>
      <c r="J6" s="36">
        <f>'Custom (Project-Level)'!K193</f>
        <v>17618.74636134323</v>
      </c>
      <c r="K6" s="36">
        <f>'Custom (Project-Level)'!L193</f>
        <v>17618.74636134323</v>
      </c>
      <c r="L6" s="36">
        <f>'Custom (Project-Level)'!M193</f>
        <v>17618.74636134323</v>
      </c>
      <c r="M6" s="36">
        <f>'Custom (Project-Level)'!N193</f>
        <v>17604.701284750412</v>
      </c>
      <c r="N6" s="36">
        <f>'Custom (Project-Level)'!O193</f>
        <v>17485.182512770589</v>
      </c>
      <c r="O6" s="36">
        <f>'Custom (Project-Level)'!P193</f>
        <v>17360.698184308483</v>
      </c>
      <c r="P6" s="36">
        <f>'Custom (Project-Level)'!Q193</f>
        <v>17249.448517695018</v>
      </c>
      <c r="Q6" s="36">
        <f>'Custom (Project-Level)'!R193</f>
        <v>17160.331033792401</v>
      </c>
      <c r="R6" s="36">
        <f>'Custom (Project-Level)'!S193</f>
        <v>15808.895786057014</v>
      </c>
      <c r="S6" s="36">
        <f>'Custom (Project-Level)'!T193</f>
        <v>12442.963784663621</v>
      </c>
      <c r="T6" s="36">
        <f>'Custom (Project-Level)'!F201</f>
        <v>10688.918124506381</v>
      </c>
      <c r="U6" s="36">
        <f>'Custom (Project-Level)'!G201</f>
        <v>7255.3251102328504</v>
      </c>
      <c r="V6" s="36">
        <f>'Custom (Project-Level)'!H201</f>
        <v>4444.4118405994777</v>
      </c>
      <c r="W6" s="36">
        <f>'Custom (Project-Level)'!I201</f>
        <v>3156.6851869405518</v>
      </c>
      <c r="X6" s="36">
        <f>'Custom (Project-Level)'!J201</f>
        <v>1714.075425282887</v>
      </c>
      <c r="Y6" s="36">
        <f>'Custom (Project-Level)'!K201</f>
        <v>1714.075425282887</v>
      </c>
      <c r="Z6" s="36">
        <f>'Custom (Project-Level)'!L201</f>
        <v>1711.7161719766505</v>
      </c>
      <c r="AA6" s="36">
        <f>'Custom (Project-Level)'!M201</f>
        <v>1676.1145987583263</v>
      </c>
      <c r="AB6" s="36">
        <f>'Custom (Project-Level)'!N201</f>
        <v>1249.466103734663</v>
      </c>
      <c r="AC6" s="36">
        <f>'Custom (Project-Level)'!O201</f>
        <v>885.32107198786798</v>
      </c>
      <c r="AD6" s="36">
        <f>'Custom (Project-Level)'!P201</f>
        <v>699.43879145355731</v>
      </c>
      <c r="AE6" s="36">
        <f>'Custom (Project-Level)'!Q201</f>
        <v>52.6656660916154</v>
      </c>
      <c r="AF6" s="36">
        <f>'Custom (Project-Level)'!R201</f>
        <v>49.045454219740066</v>
      </c>
      <c r="AG6" s="36">
        <f>'Custom (Project-Level)'!S201</f>
        <v>0</v>
      </c>
      <c r="AH6" s="304">
        <f>SUM(E6:AG6)</f>
        <v>274276.80956569401</v>
      </c>
    </row>
    <row r="7" spans="1:34" x14ac:dyDescent="0.4">
      <c r="A7" s="4" t="str">
        <f>'Custom (Project-Level)'!B194</f>
        <v>New Construction Lighting</v>
      </c>
      <c r="B7" s="10">
        <f>'Custom (Project-Level)'!C194</f>
        <v>12.532531849449194</v>
      </c>
      <c r="C7" s="5">
        <f>'Custom (Project-Level)'!D194</f>
        <v>5921.1726981829461</v>
      </c>
      <c r="D7" s="64">
        <f>'Custom (Project-Level)'!E194</f>
        <v>0.82199999999999973</v>
      </c>
      <c r="E7" s="79"/>
      <c r="F7" s="36">
        <f>'Custom (Project-Level)'!G194</f>
        <v>4867.2039579063803</v>
      </c>
      <c r="G7" s="36">
        <f>'Custom (Project-Level)'!H194</f>
        <v>4867.2039579063803</v>
      </c>
      <c r="H7" s="36">
        <f>'Custom (Project-Level)'!I194</f>
        <v>4867.2039579063803</v>
      </c>
      <c r="I7" s="36">
        <f>'Custom (Project-Level)'!J194</f>
        <v>4867.2039579063803</v>
      </c>
      <c r="J7" s="36">
        <f>'Custom (Project-Level)'!K194</f>
        <v>4867.2039579063803</v>
      </c>
      <c r="K7" s="36">
        <f>'Custom (Project-Level)'!L194</f>
        <v>4867.2039579063803</v>
      </c>
      <c r="L7" s="36">
        <f>'Custom (Project-Level)'!M194</f>
        <v>4582.2235253939834</v>
      </c>
      <c r="M7" s="36">
        <f>'Custom (Project-Level)'!N194</f>
        <v>4531.4984591724524</v>
      </c>
      <c r="N7" s="36">
        <f>'Custom (Project-Level)'!O194</f>
        <v>4524.770385907671</v>
      </c>
      <c r="O7" s="36">
        <f>'Custom (Project-Level)'!P194</f>
        <v>4471.164489051117</v>
      </c>
      <c r="P7" s="36">
        <f>'Custom (Project-Level)'!Q194</f>
        <v>4396.7538185261055</v>
      </c>
      <c r="Q7" s="36">
        <f>'Custom (Project-Level)'!R194</f>
        <v>2483.9165597816154</v>
      </c>
      <c r="R7" s="36">
        <f>'Custom (Project-Level)'!S194</f>
        <v>2061.2107576490744</v>
      </c>
      <c r="S7" s="36">
        <f>'Custom (Project-Level)'!T194</f>
        <v>1943.8246035614534</v>
      </c>
      <c r="T7" s="36">
        <f>'Custom (Project-Level)'!F202</f>
        <v>1510.5419236362359</v>
      </c>
      <c r="U7" s="36">
        <f>'Custom (Project-Level)'!G202</f>
        <v>823.06908949489457</v>
      </c>
      <c r="V7" s="36">
        <f>'Custom (Project-Level)'!H202</f>
        <v>319.20113240916527</v>
      </c>
      <c r="W7" s="36">
        <f>'Custom (Project-Level)'!I202</f>
        <v>146.99012820483981</v>
      </c>
      <c r="X7" s="36">
        <f>'Custom (Project-Level)'!J202</f>
        <v>0</v>
      </c>
      <c r="Y7" s="36">
        <f>'Custom (Project-Level)'!K202</f>
        <v>0</v>
      </c>
      <c r="Z7" s="36">
        <f>'Custom (Project-Level)'!L202</f>
        <v>0</v>
      </c>
      <c r="AA7" s="36">
        <f>'Custom (Project-Level)'!M202</f>
        <v>0</v>
      </c>
      <c r="AB7" s="36">
        <f>'Custom (Project-Level)'!N202</f>
        <v>0</v>
      </c>
      <c r="AC7" s="36">
        <f>'Custom (Project-Level)'!O202</f>
        <v>0</v>
      </c>
      <c r="AD7" s="36">
        <f>'Custom (Project-Level)'!P202</f>
        <v>0</v>
      </c>
      <c r="AE7" s="36">
        <f>'Custom (Project-Level)'!Q202</f>
        <v>0</v>
      </c>
      <c r="AF7" s="36">
        <f>'Custom (Project-Level)'!R202</f>
        <v>0</v>
      </c>
      <c r="AG7" s="36">
        <f>'Custom (Project-Level)'!S202</f>
        <v>0</v>
      </c>
      <c r="AH7" s="54">
        <f>SUM(E7:AG7)</f>
        <v>60998.388620226877</v>
      </c>
    </row>
    <row r="8" spans="1:34" x14ac:dyDescent="0.4">
      <c r="A8" s="233" t="s">
        <v>58</v>
      </c>
      <c r="B8" s="234"/>
      <c r="C8" s="137">
        <f>SUM(C6:C7)</f>
        <v>27582.599045174327</v>
      </c>
      <c r="D8" s="232">
        <f>F8/C8</f>
        <v>0.82199999999999973</v>
      </c>
      <c r="E8" s="135"/>
      <c r="F8" s="134">
        <f t="shared" ref="F8:AH8" si="0">SUM(F6:F7)</f>
        <v>22672.896415133291</v>
      </c>
      <c r="G8" s="134">
        <f t="shared" si="0"/>
        <v>22672.896415133291</v>
      </c>
      <c r="H8" s="134">
        <f t="shared" si="0"/>
        <v>22617.607579316653</v>
      </c>
      <c r="I8" s="134">
        <f t="shared" si="0"/>
        <v>22516.505828601614</v>
      </c>
      <c r="J8" s="134">
        <f t="shared" si="0"/>
        <v>22485.950319249612</v>
      </c>
      <c r="K8" s="134">
        <f t="shared" si="0"/>
        <v>22485.950319249612</v>
      </c>
      <c r="L8" s="134">
        <f t="shared" si="0"/>
        <v>22200.969886737214</v>
      </c>
      <c r="M8" s="134">
        <f t="shared" si="0"/>
        <v>22136.199743922865</v>
      </c>
      <c r="N8" s="134">
        <f t="shared" si="0"/>
        <v>22009.952898678261</v>
      </c>
      <c r="O8" s="134">
        <f t="shared" si="0"/>
        <v>21831.862673359599</v>
      </c>
      <c r="P8" s="134">
        <f t="shared" si="0"/>
        <v>21646.202336221126</v>
      </c>
      <c r="Q8" s="134">
        <f t="shared" si="0"/>
        <v>19644.247593574015</v>
      </c>
      <c r="R8" s="134">
        <f t="shared" si="0"/>
        <v>17870.10654370609</v>
      </c>
      <c r="S8" s="134">
        <f t="shared" si="0"/>
        <v>14386.788388225075</v>
      </c>
      <c r="T8" s="134">
        <f t="shared" si="0"/>
        <v>12199.460048142617</v>
      </c>
      <c r="U8" s="134">
        <f t="shared" si="0"/>
        <v>8078.3941997277452</v>
      </c>
      <c r="V8" s="134">
        <f t="shared" si="0"/>
        <v>4763.6129730086432</v>
      </c>
      <c r="W8" s="134">
        <f t="shared" si="0"/>
        <v>3303.6753151453918</v>
      </c>
      <c r="X8" s="134">
        <f t="shared" si="0"/>
        <v>1714.075425282887</v>
      </c>
      <c r="Y8" s="134">
        <f t="shared" si="0"/>
        <v>1714.075425282887</v>
      </c>
      <c r="Z8" s="134">
        <f t="shared" si="0"/>
        <v>1711.7161719766505</v>
      </c>
      <c r="AA8" s="134">
        <f t="shared" si="0"/>
        <v>1676.1145987583263</v>
      </c>
      <c r="AB8" s="134">
        <f t="shared" si="0"/>
        <v>1249.466103734663</v>
      </c>
      <c r="AC8" s="134">
        <f t="shared" si="0"/>
        <v>885.32107198786798</v>
      </c>
      <c r="AD8" s="134">
        <f t="shared" si="0"/>
        <v>699.43879145355731</v>
      </c>
      <c r="AE8" s="134">
        <f t="shared" si="0"/>
        <v>52.6656660916154</v>
      </c>
      <c r="AF8" s="134">
        <f t="shared" si="0"/>
        <v>49.045454219740066</v>
      </c>
      <c r="AG8" s="134">
        <f t="shared" si="0"/>
        <v>0</v>
      </c>
      <c r="AH8" s="134">
        <f t="shared" si="0"/>
        <v>335275.19818592089</v>
      </c>
    </row>
    <row r="9" spans="1:34" x14ac:dyDescent="0.4">
      <c r="A9" s="233" t="s">
        <v>141</v>
      </c>
      <c r="B9" s="235"/>
      <c r="C9" s="236"/>
      <c r="D9" s="237"/>
      <c r="E9" s="135"/>
      <c r="F9" s="134">
        <v>0</v>
      </c>
      <c r="G9" s="134">
        <f>F8-G8</f>
        <v>0</v>
      </c>
      <c r="H9" s="134">
        <f t="shared" ref="H9:AG9" si="1">G8-H8</f>
        <v>55.288835816638311</v>
      </c>
      <c r="I9" s="134">
        <f t="shared" si="1"/>
        <v>101.10175071503909</v>
      </c>
      <c r="J9" s="134">
        <f t="shared" si="1"/>
        <v>30.555509352001536</v>
      </c>
      <c r="K9" s="134">
        <f t="shared" si="1"/>
        <v>0</v>
      </c>
      <c r="L9" s="134">
        <f t="shared" si="1"/>
        <v>284.98043251239869</v>
      </c>
      <c r="M9" s="134">
        <f t="shared" si="1"/>
        <v>64.770142814348219</v>
      </c>
      <c r="N9" s="134">
        <f t="shared" si="1"/>
        <v>126.24684524460463</v>
      </c>
      <c r="O9" s="134">
        <f t="shared" si="1"/>
        <v>178.0902253186614</v>
      </c>
      <c r="P9" s="134">
        <f t="shared" si="1"/>
        <v>185.66033713847355</v>
      </c>
      <c r="Q9" s="134">
        <f t="shared" si="1"/>
        <v>2001.9547426471108</v>
      </c>
      <c r="R9" s="134">
        <f t="shared" si="1"/>
        <v>1774.1410498679252</v>
      </c>
      <c r="S9" s="134">
        <f t="shared" si="1"/>
        <v>3483.3181554810144</v>
      </c>
      <c r="T9" s="134">
        <f t="shared" si="1"/>
        <v>2187.3283400824585</v>
      </c>
      <c r="U9" s="134">
        <f t="shared" si="1"/>
        <v>4121.0658484148717</v>
      </c>
      <c r="V9" s="134">
        <f t="shared" si="1"/>
        <v>3314.7812267191021</v>
      </c>
      <c r="W9" s="134">
        <f t="shared" si="1"/>
        <v>1459.9376578632514</v>
      </c>
      <c r="X9" s="134">
        <f t="shared" si="1"/>
        <v>1589.5998898625048</v>
      </c>
      <c r="Y9" s="134">
        <f t="shared" si="1"/>
        <v>0</v>
      </c>
      <c r="Z9" s="134">
        <f t="shared" si="1"/>
        <v>2.3592533062364964</v>
      </c>
      <c r="AA9" s="134">
        <f t="shared" si="1"/>
        <v>35.60157321832412</v>
      </c>
      <c r="AB9" s="134">
        <f t="shared" si="1"/>
        <v>426.64849502366337</v>
      </c>
      <c r="AC9" s="134">
        <f t="shared" si="1"/>
        <v>364.14503174679498</v>
      </c>
      <c r="AD9" s="134">
        <f t="shared" si="1"/>
        <v>185.88228053431067</v>
      </c>
      <c r="AE9" s="134">
        <f t="shared" si="1"/>
        <v>646.77312536194188</v>
      </c>
      <c r="AF9" s="134">
        <f t="shared" si="1"/>
        <v>3.620211871875334</v>
      </c>
      <c r="AG9" s="134">
        <f t="shared" si="1"/>
        <v>49.045454219740066</v>
      </c>
      <c r="AH9" s="77"/>
    </row>
    <row r="10" spans="1:34" x14ac:dyDescent="0.4">
      <c r="A10" s="233" t="s">
        <v>143</v>
      </c>
      <c r="B10" s="235"/>
      <c r="C10" s="236"/>
      <c r="D10" s="237"/>
      <c r="E10" s="135"/>
      <c r="F10" s="134">
        <v>0</v>
      </c>
      <c r="G10" s="134">
        <f>$F$8-G8</f>
        <v>0</v>
      </c>
      <c r="H10" s="134">
        <f t="shared" ref="H10:AG10" si="2">$F$8-H8</f>
        <v>55.288835816638311</v>
      </c>
      <c r="I10" s="134">
        <f t="shared" si="2"/>
        <v>156.3905865316774</v>
      </c>
      <c r="J10" s="134">
        <f t="shared" si="2"/>
        <v>186.94609588367894</v>
      </c>
      <c r="K10" s="134">
        <f t="shared" si="2"/>
        <v>186.94609588367894</v>
      </c>
      <c r="L10" s="134">
        <f t="shared" si="2"/>
        <v>471.92652839607763</v>
      </c>
      <c r="M10" s="134">
        <f t="shared" si="2"/>
        <v>536.69667121042585</v>
      </c>
      <c r="N10" s="134">
        <f t="shared" si="2"/>
        <v>662.94351645503048</v>
      </c>
      <c r="O10" s="134">
        <f t="shared" si="2"/>
        <v>841.03374177369187</v>
      </c>
      <c r="P10" s="134">
        <f t="shared" si="2"/>
        <v>1026.6940789121654</v>
      </c>
      <c r="Q10" s="134">
        <f t="shared" si="2"/>
        <v>3028.6488215592763</v>
      </c>
      <c r="R10" s="134">
        <f t="shared" si="2"/>
        <v>4802.7898714272014</v>
      </c>
      <c r="S10" s="134">
        <f t="shared" si="2"/>
        <v>8286.1080269082158</v>
      </c>
      <c r="T10" s="134">
        <f t="shared" si="2"/>
        <v>10473.436366990674</v>
      </c>
      <c r="U10" s="134">
        <f t="shared" si="2"/>
        <v>14594.502215405546</v>
      </c>
      <c r="V10" s="134">
        <f t="shared" si="2"/>
        <v>17909.283442124648</v>
      </c>
      <c r="W10" s="134">
        <f t="shared" si="2"/>
        <v>19369.221099987899</v>
      </c>
      <c r="X10" s="134">
        <f t="shared" si="2"/>
        <v>20958.820989850403</v>
      </c>
      <c r="Y10" s="134">
        <f t="shared" si="2"/>
        <v>20958.820989850403</v>
      </c>
      <c r="Z10" s="134">
        <f t="shared" si="2"/>
        <v>20961.180243156639</v>
      </c>
      <c r="AA10" s="134">
        <f t="shared" si="2"/>
        <v>20996.781816374965</v>
      </c>
      <c r="AB10" s="134">
        <f t="shared" si="2"/>
        <v>21423.430311398628</v>
      </c>
      <c r="AC10" s="134">
        <f t="shared" si="2"/>
        <v>21787.575343145421</v>
      </c>
      <c r="AD10" s="134">
        <f t="shared" si="2"/>
        <v>21973.457623679733</v>
      </c>
      <c r="AE10" s="134">
        <f t="shared" si="2"/>
        <v>22620.230749041675</v>
      </c>
      <c r="AF10" s="134">
        <f t="shared" si="2"/>
        <v>22623.850960913551</v>
      </c>
      <c r="AG10" s="134">
        <f t="shared" si="2"/>
        <v>22672.896415133291</v>
      </c>
      <c r="AH10" s="82"/>
    </row>
    <row r="11" spans="1:34" x14ac:dyDescent="0.4">
      <c r="A11" s="136" t="s">
        <v>205</v>
      </c>
      <c r="B11" s="143">
        <f>SUMPRODUCT(B6:B7,C6:C7)/C8</f>
        <v>14.787488640495773</v>
      </c>
      <c r="C11" s="245"/>
      <c r="D11" s="245"/>
      <c r="E11" s="213"/>
      <c r="F11" s="213"/>
      <c r="G11" s="213"/>
      <c r="H11" s="213"/>
      <c r="I11" s="213"/>
      <c r="J11" s="213"/>
      <c r="K11" s="213"/>
      <c r="L11" s="213"/>
      <c r="M11" s="213"/>
      <c r="N11" s="213"/>
      <c r="O11" s="213"/>
      <c r="P11" s="213"/>
      <c r="Q11" s="213"/>
      <c r="R11" s="213"/>
      <c r="S11" s="213"/>
    </row>
  </sheetData>
  <mergeCells count="5">
    <mergeCell ref="A4:A5"/>
    <mergeCell ref="B4:B5"/>
    <mergeCell ref="C4:C5"/>
    <mergeCell ref="D4:D5"/>
    <mergeCell ref="AH4:AH5"/>
  </mergeCells>
  <pageMargins left="0.7" right="0.7" top="0.75" bottom="0.75" header="0.3" footer="0.3"/>
  <pageSetup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C436D-62CF-4686-BE1B-DF9E23C76DD9}">
  <dimension ref="A1:CR17"/>
  <sheetViews>
    <sheetView workbookViewId="0">
      <selection activeCell="G39" sqref="G38:G39"/>
    </sheetView>
  </sheetViews>
  <sheetFormatPr defaultColWidth="7.07421875" defaultRowHeight="15" x14ac:dyDescent="0.4"/>
  <cols>
    <col min="1" max="1" width="15.07421875" style="161" bestFit="1" customWidth="1"/>
    <col min="2" max="2" width="9.765625" style="161" customWidth="1"/>
    <col min="3" max="3" width="11.3046875" style="161" customWidth="1"/>
    <col min="4" max="4" width="6.53515625" style="161" bestFit="1" customWidth="1"/>
    <col min="5" max="5" width="6.3046875" style="161" customWidth="1"/>
    <col min="6" max="20" width="7.4609375" style="161" customWidth="1"/>
    <col min="21" max="36" width="11.07421875" style="161" bestFit="1" customWidth="1"/>
    <col min="37" max="37" width="11" style="161" bestFit="1" customWidth="1"/>
    <col min="38" max="38" width="7.07421875" style="161"/>
    <col min="39" max="48" width="8.53515625" style="161" bestFit="1" customWidth="1"/>
    <col min="49" max="67" width="7.53515625" style="161" customWidth="1"/>
    <col min="68" max="68" width="7.07421875" style="161"/>
    <col min="69" max="69" width="4.53515625" style="161" bestFit="1" customWidth="1"/>
    <col min="70" max="97" width="10.69140625" style="161" customWidth="1"/>
    <col min="98" max="16384" width="7.07421875" style="161"/>
  </cols>
  <sheetData>
    <row r="1" spans="1:96" x14ac:dyDescent="0.4">
      <c r="A1" s="464" t="s">
        <v>276</v>
      </c>
      <c r="B1" s="464"/>
      <c r="C1" s="464"/>
    </row>
    <row r="2" spans="1:96" s="163" customFormat="1" x14ac:dyDescent="0.4">
      <c r="A2" s="285"/>
      <c r="B2" s="285"/>
      <c r="C2" s="285"/>
      <c r="D2" s="285"/>
      <c r="E2" s="285"/>
      <c r="F2" s="285"/>
      <c r="G2" s="162"/>
      <c r="H2" s="162">
        <v>1</v>
      </c>
      <c r="I2" s="162">
        <v>2</v>
      </c>
      <c r="J2" s="162">
        <v>3</v>
      </c>
      <c r="K2" s="162">
        <v>4</v>
      </c>
      <c r="L2" s="162">
        <v>5</v>
      </c>
      <c r="M2" s="162">
        <v>6</v>
      </c>
      <c r="N2" s="162">
        <v>7</v>
      </c>
      <c r="O2" s="162">
        <v>8</v>
      </c>
      <c r="P2" s="162">
        <v>9</v>
      </c>
      <c r="Q2" s="162">
        <v>10</v>
      </c>
      <c r="R2" s="162">
        <v>11</v>
      </c>
      <c r="S2" s="162">
        <v>12</v>
      </c>
      <c r="T2" s="162">
        <v>13</v>
      </c>
      <c r="U2" s="162">
        <v>14</v>
      </c>
      <c r="V2" s="162">
        <v>15</v>
      </c>
      <c r="W2" s="162">
        <v>16</v>
      </c>
      <c r="X2" s="162">
        <v>17</v>
      </c>
      <c r="Y2" s="162">
        <v>18</v>
      </c>
      <c r="Z2" s="162">
        <v>19</v>
      </c>
      <c r="AA2" s="162">
        <v>20</v>
      </c>
      <c r="AB2" s="162">
        <v>21</v>
      </c>
      <c r="AC2" s="162">
        <v>22</v>
      </c>
      <c r="AD2" s="162">
        <v>23</v>
      </c>
      <c r="AE2" s="162">
        <v>24</v>
      </c>
      <c r="AF2" s="162">
        <v>25</v>
      </c>
      <c r="AG2" s="162">
        <v>26</v>
      </c>
      <c r="AH2" s="162">
        <v>27</v>
      </c>
      <c r="AI2" s="162">
        <v>28</v>
      </c>
      <c r="AJ2" s="162"/>
      <c r="AM2" s="162">
        <v>1</v>
      </c>
      <c r="AN2" s="162">
        <v>2</v>
      </c>
      <c r="AO2" s="162">
        <v>3</v>
      </c>
      <c r="AP2" s="162">
        <v>4</v>
      </c>
      <c r="AQ2" s="162">
        <v>5</v>
      </c>
      <c r="AR2" s="162">
        <v>6</v>
      </c>
      <c r="AS2" s="162">
        <v>7</v>
      </c>
      <c r="AT2" s="162">
        <v>8</v>
      </c>
      <c r="AU2" s="162">
        <v>9</v>
      </c>
      <c r="AV2" s="162">
        <v>10</v>
      </c>
      <c r="AW2" s="162">
        <v>11</v>
      </c>
      <c r="AX2" s="162">
        <v>12</v>
      </c>
      <c r="AY2" s="162">
        <v>13</v>
      </c>
      <c r="AZ2" s="162">
        <v>14</v>
      </c>
      <c r="BA2" s="162">
        <v>15</v>
      </c>
      <c r="BB2" s="162">
        <v>16</v>
      </c>
      <c r="BC2" s="162">
        <v>17</v>
      </c>
      <c r="BD2" s="162">
        <v>18</v>
      </c>
      <c r="BE2" s="162">
        <v>19</v>
      </c>
      <c r="BF2" s="162">
        <v>20</v>
      </c>
      <c r="BG2" s="162">
        <v>21</v>
      </c>
      <c r="BH2" s="162">
        <v>22</v>
      </c>
      <c r="BI2" s="162">
        <v>23</v>
      </c>
      <c r="BJ2" s="162">
        <v>24</v>
      </c>
      <c r="BK2" s="162">
        <v>25</v>
      </c>
      <c r="BL2" s="162">
        <v>26</v>
      </c>
      <c r="BM2" s="162">
        <v>27</v>
      </c>
      <c r="BN2" s="162">
        <v>28</v>
      </c>
      <c r="BP2" s="162"/>
      <c r="BQ2" s="162">
        <v>1</v>
      </c>
      <c r="BR2" s="162">
        <v>2</v>
      </c>
      <c r="BS2" s="162">
        <v>3</v>
      </c>
      <c r="BT2" s="162">
        <v>4</v>
      </c>
      <c r="BU2" s="162">
        <v>5</v>
      </c>
      <c r="BV2" s="162">
        <v>6</v>
      </c>
      <c r="BW2" s="162">
        <v>7</v>
      </c>
      <c r="BX2" s="162">
        <v>8</v>
      </c>
      <c r="BY2" s="162">
        <v>9</v>
      </c>
      <c r="BZ2" s="162">
        <v>10</v>
      </c>
      <c r="CA2" s="162">
        <v>11</v>
      </c>
      <c r="CB2" s="162">
        <v>12</v>
      </c>
      <c r="CC2" s="162">
        <v>13</v>
      </c>
      <c r="CD2" s="162">
        <v>14</v>
      </c>
      <c r="CE2" s="162">
        <v>15</v>
      </c>
      <c r="CF2" s="162">
        <v>16</v>
      </c>
      <c r="CG2" s="162">
        <v>17</v>
      </c>
      <c r="CH2" s="162">
        <v>18</v>
      </c>
      <c r="CI2" s="162">
        <v>19</v>
      </c>
      <c r="CJ2" s="162">
        <v>20</v>
      </c>
      <c r="CK2" s="162">
        <v>21</v>
      </c>
      <c r="CL2" s="162">
        <v>22</v>
      </c>
      <c r="CM2" s="162">
        <v>23</v>
      </c>
      <c r="CN2" s="162">
        <v>24</v>
      </c>
      <c r="CO2" s="162">
        <v>25</v>
      </c>
      <c r="CP2" s="162">
        <v>26</v>
      </c>
      <c r="CQ2" s="162">
        <v>27</v>
      </c>
      <c r="CR2" s="162">
        <v>28</v>
      </c>
    </row>
    <row r="3" spans="1:96" s="147" customFormat="1" ht="21" customHeight="1" x14ac:dyDescent="0.4">
      <c r="A3" s="439" t="s">
        <v>234</v>
      </c>
      <c r="B3" s="441" t="s">
        <v>0</v>
      </c>
      <c r="C3" s="441" t="s">
        <v>38</v>
      </c>
      <c r="D3" s="441" t="s">
        <v>88</v>
      </c>
      <c r="E3" s="43" t="s">
        <v>142</v>
      </c>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444" t="s">
        <v>1</v>
      </c>
    </row>
    <row r="4" spans="1:96" s="147" customFormat="1" ht="21" customHeight="1" x14ac:dyDescent="0.4">
      <c r="A4" s="440"/>
      <c r="B4" s="442"/>
      <c r="C4" s="442"/>
      <c r="D4" s="446"/>
      <c r="E4" s="1">
        <v>2018</v>
      </c>
      <c r="F4" s="1">
        <v>2019</v>
      </c>
      <c r="G4" s="1">
        <v>2020</v>
      </c>
      <c r="H4" s="1">
        <v>2021</v>
      </c>
      <c r="I4" s="1">
        <v>2022</v>
      </c>
      <c r="J4" s="1">
        <v>2023</v>
      </c>
      <c r="K4" s="1">
        <v>2024</v>
      </c>
      <c r="L4" s="1">
        <v>2025</v>
      </c>
      <c r="M4" s="1">
        <v>2026</v>
      </c>
      <c r="N4" s="1">
        <v>2027</v>
      </c>
      <c r="O4" s="1">
        <v>2028</v>
      </c>
      <c r="P4" s="1">
        <v>2029</v>
      </c>
      <c r="Q4" s="1">
        <v>2030</v>
      </c>
      <c r="R4" s="1">
        <v>2031</v>
      </c>
      <c r="S4" s="1">
        <v>2032</v>
      </c>
      <c r="T4" s="1">
        <v>2033</v>
      </c>
      <c r="U4" s="1">
        <v>2034</v>
      </c>
      <c r="V4" s="1">
        <v>2035</v>
      </c>
      <c r="W4" s="1">
        <v>2036</v>
      </c>
      <c r="X4" s="1">
        <v>2037</v>
      </c>
      <c r="Y4" s="1">
        <v>2038</v>
      </c>
      <c r="Z4" s="1">
        <v>2039</v>
      </c>
      <c r="AA4" s="1">
        <v>2040</v>
      </c>
      <c r="AB4" s="1">
        <v>2041</v>
      </c>
      <c r="AC4" s="1">
        <v>2042</v>
      </c>
      <c r="AD4" s="1">
        <v>2043</v>
      </c>
      <c r="AE4" s="1">
        <v>2044</v>
      </c>
      <c r="AF4" s="1">
        <v>2045</v>
      </c>
      <c r="AG4" s="273">
        <v>2046</v>
      </c>
      <c r="AH4" s="445">
        <v>2047</v>
      </c>
    </row>
    <row r="5" spans="1:96" x14ac:dyDescent="0.4">
      <c r="A5" s="4" t="str">
        <f>'Custom (Project-Level)'!B210</f>
        <v>Custom Gas Conversion</v>
      </c>
      <c r="B5" s="10">
        <f>'Custom (Project-Level)'!C210</f>
        <v>14.385980887665491</v>
      </c>
      <c r="C5" s="5">
        <f>'Custom (Project-Level)'!D210</f>
        <v>2858.1589386790588</v>
      </c>
      <c r="D5" s="64">
        <f>'Custom (Project-Level)'!E210</f>
        <v>0.93899999999999995</v>
      </c>
      <c r="E5" s="79"/>
      <c r="F5" s="36">
        <f>'Custom (Project-Level)'!G210</f>
        <v>2683.811243419636</v>
      </c>
      <c r="G5" s="36">
        <f>'Custom (Project-Level)'!H210</f>
        <v>2683.811243419636</v>
      </c>
      <c r="H5" s="36">
        <f>'Custom (Project-Level)'!I210</f>
        <v>2683.811243419636</v>
      </c>
      <c r="I5" s="36">
        <f>'Custom (Project-Level)'!J210</f>
        <v>2683.811243419636</v>
      </c>
      <c r="J5" s="36">
        <f>'Custom (Project-Level)'!K210</f>
        <v>2683.811243419636</v>
      </c>
      <c r="K5" s="36">
        <f>'Custom (Project-Level)'!L210</f>
        <v>2683.811243419636</v>
      </c>
      <c r="L5" s="36">
        <f>'Custom (Project-Level)'!M210</f>
        <v>2683.811243419636</v>
      </c>
      <c r="M5" s="36">
        <f>'Custom (Project-Level)'!N210</f>
        <v>2683.811243419636</v>
      </c>
      <c r="N5" s="36">
        <f>'Custom (Project-Level)'!O210</f>
        <v>2683.811243419636</v>
      </c>
      <c r="O5" s="36">
        <f>'Custom (Project-Level)'!P210</f>
        <v>2683.811243419636</v>
      </c>
      <c r="P5" s="36">
        <f>'Custom (Project-Level)'!Q210</f>
        <v>2683.811243419636</v>
      </c>
      <c r="Q5" s="36">
        <f>'Custom (Project-Level)'!R210</f>
        <v>2683.811243419636</v>
      </c>
      <c r="R5" s="36">
        <f>'Custom (Project-Level)'!S210</f>
        <v>2586.2735950781994</v>
      </c>
      <c r="S5" s="36">
        <f>'Custom (Project-Level)'!T210</f>
        <v>2415.75785245012</v>
      </c>
      <c r="T5" s="36">
        <f>'Custom (Project-Level)'!F217</f>
        <v>1401.4908853726829</v>
      </c>
      <c r="U5" s="36">
        <f>'Custom (Project-Level)'!G217</f>
        <v>0</v>
      </c>
      <c r="V5" s="36">
        <f>'Custom (Project-Level)'!H217</f>
        <v>0</v>
      </c>
      <c r="W5" s="36">
        <f>'Custom (Project-Level)'!I217</f>
        <v>0</v>
      </c>
      <c r="X5" s="36">
        <f>'Custom (Project-Level)'!J217</f>
        <v>0</v>
      </c>
      <c r="Y5" s="36">
        <f>'Custom (Project-Level)'!K217</f>
        <v>0</v>
      </c>
      <c r="Z5" s="36">
        <f>'Custom (Project-Level)'!L217</f>
        <v>0</v>
      </c>
      <c r="AA5" s="36">
        <f>'Custom (Project-Level)'!M217</f>
        <v>0</v>
      </c>
      <c r="AB5" s="36">
        <f>'Custom (Project-Level)'!N217</f>
        <v>0</v>
      </c>
      <c r="AC5" s="36">
        <f>'Custom (Project-Level)'!O217</f>
        <v>0</v>
      </c>
      <c r="AD5" s="36">
        <f>'Custom (Project-Level)'!P217</f>
        <v>0</v>
      </c>
      <c r="AE5" s="36">
        <f>'Custom (Project-Level)'!Q217</f>
        <v>0</v>
      </c>
      <c r="AF5" s="36">
        <f>'Custom (Project-Level)'!R217</f>
        <v>0</v>
      </c>
      <c r="AG5" s="36">
        <f>'Custom (Project-Level)'!S217</f>
        <v>0</v>
      </c>
      <c r="AH5" s="36">
        <f>SUM(F5:AG5)</f>
        <v>38609.257253936637</v>
      </c>
    </row>
    <row r="6" spans="1:96" x14ac:dyDescent="0.4">
      <c r="A6" s="233" t="s">
        <v>58</v>
      </c>
      <c r="B6" s="234"/>
      <c r="C6" s="137">
        <f>SUM(C5:C5)</f>
        <v>2858.1589386790588</v>
      </c>
      <c r="D6" s="232">
        <f>F6/C6</f>
        <v>0.93899999999999995</v>
      </c>
      <c r="E6" s="142"/>
      <c r="F6" s="134">
        <f>F5</f>
        <v>2683.811243419636</v>
      </c>
      <c r="G6" s="134">
        <f t="shared" ref="G6:S6" si="0">G5</f>
        <v>2683.811243419636</v>
      </c>
      <c r="H6" s="134">
        <f t="shared" si="0"/>
        <v>2683.811243419636</v>
      </c>
      <c r="I6" s="134">
        <f t="shared" si="0"/>
        <v>2683.811243419636</v>
      </c>
      <c r="J6" s="134">
        <f t="shared" si="0"/>
        <v>2683.811243419636</v>
      </c>
      <c r="K6" s="134">
        <f t="shared" si="0"/>
        <v>2683.811243419636</v>
      </c>
      <c r="L6" s="134">
        <f t="shared" si="0"/>
        <v>2683.811243419636</v>
      </c>
      <c r="M6" s="134">
        <f t="shared" si="0"/>
        <v>2683.811243419636</v>
      </c>
      <c r="N6" s="134">
        <f t="shared" si="0"/>
        <v>2683.811243419636</v>
      </c>
      <c r="O6" s="134">
        <f t="shared" si="0"/>
        <v>2683.811243419636</v>
      </c>
      <c r="P6" s="134">
        <f t="shared" si="0"/>
        <v>2683.811243419636</v>
      </c>
      <c r="Q6" s="134">
        <f t="shared" si="0"/>
        <v>2683.811243419636</v>
      </c>
      <c r="R6" s="134">
        <f t="shared" si="0"/>
        <v>2586.2735950781994</v>
      </c>
      <c r="S6" s="134">
        <f t="shared" si="0"/>
        <v>2415.75785245012</v>
      </c>
      <c r="T6" s="134">
        <f>T5</f>
        <v>1401.4908853726829</v>
      </c>
      <c r="U6" s="134">
        <f t="shared" ref="U6:AG6" si="1">U5</f>
        <v>0</v>
      </c>
      <c r="V6" s="134">
        <f t="shared" si="1"/>
        <v>0</v>
      </c>
      <c r="W6" s="134">
        <f t="shared" si="1"/>
        <v>0</v>
      </c>
      <c r="X6" s="134">
        <f t="shared" si="1"/>
        <v>0</v>
      </c>
      <c r="Y6" s="134">
        <f t="shared" si="1"/>
        <v>0</v>
      </c>
      <c r="Z6" s="134">
        <f t="shared" si="1"/>
        <v>0</v>
      </c>
      <c r="AA6" s="134">
        <f t="shared" si="1"/>
        <v>0</v>
      </c>
      <c r="AB6" s="134">
        <f t="shared" si="1"/>
        <v>0</v>
      </c>
      <c r="AC6" s="134">
        <f t="shared" si="1"/>
        <v>0</v>
      </c>
      <c r="AD6" s="134">
        <f t="shared" si="1"/>
        <v>0</v>
      </c>
      <c r="AE6" s="134">
        <f t="shared" si="1"/>
        <v>0</v>
      </c>
      <c r="AF6" s="134">
        <f t="shared" si="1"/>
        <v>0</v>
      </c>
      <c r="AG6" s="134">
        <f t="shared" si="1"/>
        <v>0</v>
      </c>
      <c r="AH6" s="134">
        <f>AH5</f>
        <v>38609.257253936637</v>
      </c>
    </row>
    <row r="7" spans="1:96" x14ac:dyDescent="0.4">
      <c r="A7" s="233" t="s">
        <v>141</v>
      </c>
      <c r="B7" s="235"/>
      <c r="C7" s="236"/>
      <c r="D7" s="237"/>
      <c r="E7" s="238"/>
      <c r="F7" s="134">
        <v>0</v>
      </c>
      <c r="G7" s="134">
        <f>F5-G5</f>
        <v>0</v>
      </c>
      <c r="H7" s="134">
        <f t="shared" ref="H7:AG7" si="2">G5-H5</f>
        <v>0</v>
      </c>
      <c r="I7" s="134">
        <f t="shared" si="2"/>
        <v>0</v>
      </c>
      <c r="J7" s="134">
        <f t="shared" si="2"/>
        <v>0</v>
      </c>
      <c r="K7" s="134">
        <f t="shared" si="2"/>
        <v>0</v>
      </c>
      <c r="L7" s="134">
        <f t="shared" si="2"/>
        <v>0</v>
      </c>
      <c r="M7" s="134">
        <f t="shared" si="2"/>
        <v>0</v>
      </c>
      <c r="N7" s="134">
        <f t="shared" si="2"/>
        <v>0</v>
      </c>
      <c r="O7" s="134">
        <f t="shared" si="2"/>
        <v>0</v>
      </c>
      <c r="P7" s="134">
        <f t="shared" si="2"/>
        <v>0</v>
      </c>
      <c r="Q7" s="134">
        <f t="shared" si="2"/>
        <v>0</v>
      </c>
      <c r="R7" s="134">
        <f t="shared" si="2"/>
        <v>97.537648341436579</v>
      </c>
      <c r="S7" s="134">
        <f t="shared" si="2"/>
        <v>170.51574262807935</v>
      </c>
      <c r="T7" s="134">
        <f t="shared" si="2"/>
        <v>1014.2669670774371</v>
      </c>
      <c r="U7" s="134">
        <f t="shared" si="2"/>
        <v>1401.4908853726829</v>
      </c>
      <c r="V7" s="134">
        <f t="shared" si="2"/>
        <v>0</v>
      </c>
      <c r="W7" s="134">
        <f t="shared" si="2"/>
        <v>0</v>
      </c>
      <c r="X7" s="134">
        <f t="shared" si="2"/>
        <v>0</v>
      </c>
      <c r="Y7" s="134">
        <f t="shared" si="2"/>
        <v>0</v>
      </c>
      <c r="Z7" s="134">
        <f t="shared" si="2"/>
        <v>0</v>
      </c>
      <c r="AA7" s="134">
        <f t="shared" si="2"/>
        <v>0</v>
      </c>
      <c r="AB7" s="134">
        <f t="shared" si="2"/>
        <v>0</v>
      </c>
      <c r="AC7" s="134">
        <f t="shared" si="2"/>
        <v>0</v>
      </c>
      <c r="AD7" s="134">
        <f t="shared" si="2"/>
        <v>0</v>
      </c>
      <c r="AE7" s="134">
        <f t="shared" si="2"/>
        <v>0</v>
      </c>
      <c r="AF7" s="134">
        <f t="shared" si="2"/>
        <v>0</v>
      </c>
      <c r="AG7" s="134">
        <f t="shared" si="2"/>
        <v>0</v>
      </c>
    </row>
    <row r="8" spans="1:96" x14ac:dyDescent="0.4">
      <c r="A8" s="233" t="s">
        <v>143</v>
      </c>
      <c r="B8" s="235"/>
      <c r="C8" s="236"/>
      <c r="D8" s="236"/>
      <c r="E8" s="142"/>
      <c r="F8" s="134">
        <v>0</v>
      </c>
      <c r="G8" s="134">
        <f>$F$5-G5</f>
        <v>0</v>
      </c>
      <c r="H8" s="134">
        <f t="shared" ref="H8:AG8" si="3">$F$5-H5</f>
        <v>0</v>
      </c>
      <c r="I8" s="134">
        <f t="shared" si="3"/>
        <v>0</v>
      </c>
      <c r="J8" s="134">
        <f t="shared" si="3"/>
        <v>0</v>
      </c>
      <c r="K8" s="134">
        <f t="shared" si="3"/>
        <v>0</v>
      </c>
      <c r="L8" s="134">
        <f t="shared" si="3"/>
        <v>0</v>
      </c>
      <c r="M8" s="134">
        <f t="shared" si="3"/>
        <v>0</v>
      </c>
      <c r="N8" s="134">
        <f t="shared" si="3"/>
        <v>0</v>
      </c>
      <c r="O8" s="134">
        <f t="shared" si="3"/>
        <v>0</v>
      </c>
      <c r="P8" s="134">
        <f t="shared" si="3"/>
        <v>0</v>
      </c>
      <c r="Q8" s="134">
        <f t="shared" si="3"/>
        <v>0</v>
      </c>
      <c r="R8" s="134">
        <f t="shared" si="3"/>
        <v>97.537648341436579</v>
      </c>
      <c r="S8" s="134">
        <f t="shared" si="3"/>
        <v>268.05339096951593</v>
      </c>
      <c r="T8" s="134">
        <f t="shared" si="3"/>
        <v>1282.3203580469531</v>
      </c>
      <c r="U8" s="134">
        <f t="shared" si="3"/>
        <v>2683.811243419636</v>
      </c>
      <c r="V8" s="134">
        <f t="shared" si="3"/>
        <v>2683.811243419636</v>
      </c>
      <c r="W8" s="134">
        <f t="shared" si="3"/>
        <v>2683.811243419636</v>
      </c>
      <c r="X8" s="134">
        <f t="shared" si="3"/>
        <v>2683.811243419636</v>
      </c>
      <c r="Y8" s="134">
        <f t="shared" si="3"/>
        <v>2683.811243419636</v>
      </c>
      <c r="Z8" s="134">
        <f t="shared" si="3"/>
        <v>2683.811243419636</v>
      </c>
      <c r="AA8" s="134">
        <f t="shared" si="3"/>
        <v>2683.811243419636</v>
      </c>
      <c r="AB8" s="134">
        <f t="shared" si="3"/>
        <v>2683.811243419636</v>
      </c>
      <c r="AC8" s="134">
        <f t="shared" si="3"/>
        <v>2683.811243419636</v>
      </c>
      <c r="AD8" s="134">
        <f t="shared" si="3"/>
        <v>2683.811243419636</v>
      </c>
      <c r="AE8" s="134">
        <f t="shared" si="3"/>
        <v>2683.811243419636</v>
      </c>
      <c r="AF8" s="134">
        <f t="shared" si="3"/>
        <v>2683.811243419636</v>
      </c>
      <c r="AG8" s="134">
        <f t="shared" si="3"/>
        <v>2683.811243419636</v>
      </c>
    </row>
    <row r="9" spans="1:96" hidden="1" x14ac:dyDescent="0.4">
      <c r="A9" s="136" t="s">
        <v>205</v>
      </c>
      <c r="B9" s="143">
        <f>'Custom (Project-Level)'!C221</f>
        <v>14.385980887665491</v>
      </c>
      <c r="C9" s="213"/>
      <c r="D9" s="213"/>
      <c r="E9" s="213"/>
      <c r="F9" s="213"/>
      <c r="G9" s="213"/>
      <c r="H9" s="213"/>
      <c r="I9" s="213"/>
      <c r="J9" s="213"/>
      <c r="K9" s="213"/>
      <c r="L9" s="213"/>
      <c r="M9" s="213"/>
      <c r="N9" s="213"/>
      <c r="O9" s="213"/>
      <c r="P9" s="213"/>
      <c r="Q9" s="213"/>
      <c r="R9" s="213"/>
      <c r="S9" s="213"/>
    </row>
    <row r="10" spans="1:96" x14ac:dyDescent="0.4">
      <c r="A10" s="239"/>
      <c r="B10" s="239"/>
      <c r="C10" s="239"/>
      <c r="D10" s="239"/>
      <c r="E10" s="239"/>
      <c r="F10" s="239"/>
      <c r="G10" s="239"/>
      <c r="H10" s="239"/>
      <c r="I10" s="239"/>
      <c r="J10" s="239"/>
      <c r="K10" s="239"/>
      <c r="L10" s="239"/>
      <c r="M10" s="239"/>
      <c r="N10" s="239"/>
      <c r="O10" s="239"/>
      <c r="P10" s="239"/>
      <c r="Q10" s="239"/>
      <c r="R10" s="239"/>
      <c r="S10" s="239"/>
    </row>
    <row r="11" spans="1:96" s="147" customFormat="1" ht="21" customHeight="1" x14ac:dyDescent="0.4">
      <c r="A11" s="439" t="s">
        <v>234</v>
      </c>
      <c r="B11" s="441" t="s">
        <v>0</v>
      </c>
      <c r="C11" s="441" t="s">
        <v>38</v>
      </c>
      <c r="D11" s="441" t="s">
        <v>88</v>
      </c>
      <c r="E11" s="43" t="s">
        <v>142</v>
      </c>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c r="AH11" s="444"/>
    </row>
    <row r="12" spans="1:96" s="147" customFormat="1" ht="21" customHeight="1" x14ac:dyDescent="0.4">
      <c r="A12" s="440"/>
      <c r="B12" s="442"/>
      <c r="C12" s="442"/>
      <c r="D12" s="446"/>
      <c r="E12" s="1">
        <f>T4</f>
        <v>2033</v>
      </c>
      <c r="F12" s="1">
        <f t="shared" ref="F12:S12" si="4">U4</f>
        <v>2034</v>
      </c>
      <c r="G12" s="1">
        <f t="shared" si="4"/>
        <v>2035</v>
      </c>
      <c r="H12" s="1">
        <f t="shared" si="4"/>
        <v>2036</v>
      </c>
      <c r="I12" s="1">
        <f t="shared" si="4"/>
        <v>2037</v>
      </c>
      <c r="J12" s="1">
        <f t="shared" si="4"/>
        <v>2038</v>
      </c>
      <c r="K12" s="1">
        <f t="shared" si="4"/>
        <v>2039</v>
      </c>
      <c r="L12" s="1">
        <f t="shared" si="4"/>
        <v>2040</v>
      </c>
      <c r="M12" s="1">
        <f t="shared" si="4"/>
        <v>2041</v>
      </c>
      <c r="N12" s="1">
        <f t="shared" si="4"/>
        <v>2042</v>
      </c>
      <c r="O12" s="1">
        <f t="shared" si="4"/>
        <v>2043</v>
      </c>
      <c r="P12" s="1">
        <f t="shared" si="4"/>
        <v>2044</v>
      </c>
      <c r="Q12" s="1">
        <f t="shared" si="4"/>
        <v>2045</v>
      </c>
      <c r="R12" s="1">
        <f t="shared" si="4"/>
        <v>2046</v>
      </c>
      <c r="S12" s="1">
        <f t="shared" si="4"/>
        <v>2047</v>
      </c>
      <c r="T12" s="1"/>
      <c r="U12" s="1"/>
      <c r="V12" s="1"/>
      <c r="W12" s="1"/>
      <c r="X12" s="1"/>
      <c r="Y12" s="1"/>
      <c r="Z12" s="1"/>
      <c r="AA12" s="1"/>
      <c r="AB12" s="1"/>
      <c r="AC12" s="1"/>
      <c r="AD12" s="1"/>
      <c r="AE12" s="1"/>
      <c r="AF12" s="1"/>
      <c r="AG12" s="273"/>
      <c r="AH12" s="445"/>
    </row>
    <row r="13" spans="1:96" x14ac:dyDescent="0.4">
      <c r="A13" s="4" t="str">
        <f>A5</f>
        <v>Custom Gas Conversion</v>
      </c>
      <c r="B13" s="10">
        <f t="shared" ref="B13:D13" si="5">B5</f>
        <v>14.385980887665491</v>
      </c>
      <c r="C13" s="5">
        <f t="shared" si="5"/>
        <v>2858.1589386790588</v>
      </c>
      <c r="D13" s="64">
        <f t="shared" si="5"/>
        <v>0.93899999999999995</v>
      </c>
      <c r="E13" s="36">
        <f>T5</f>
        <v>1401.4908853726829</v>
      </c>
      <c r="F13" s="36">
        <f t="shared" ref="F13:R16" si="6">U5</f>
        <v>0</v>
      </c>
      <c r="G13" s="36">
        <f t="shared" si="6"/>
        <v>0</v>
      </c>
      <c r="H13" s="36">
        <f t="shared" si="6"/>
        <v>0</v>
      </c>
      <c r="I13" s="36">
        <f t="shared" si="6"/>
        <v>0</v>
      </c>
      <c r="J13" s="36">
        <f t="shared" si="6"/>
        <v>0</v>
      </c>
      <c r="K13" s="36">
        <f t="shared" si="6"/>
        <v>0</v>
      </c>
      <c r="L13" s="36">
        <f t="shared" si="6"/>
        <v>0</v>
      </c>
      <c r="M13" s="36">
        <f t="shared" si="6"/>
        <v>0</v>
      </c>
      <c r="N13" s="36">
        <f t="shared" si="6"/>
        <v>0</v>
      </c>
      <c r="O13" s="36">
        <f t="shared" si="6"/>
        <v>0</v>
      </c>
      <c r="P13" s="36">
        <f t="shared" si="6"/>
        <v>0</v>
      </c>
      <c r="Q13" s="36">
        <f t="shared" si="6"/>
        <v>0</v>
      </c>
      <c r="R13" s="36">
        <f t="shared" si="6"/>
        <v>0</v>
      </c>
      <c r="S13" s="36">
        <v>0</v>
      </c>
    </row>
    <row r="14" spans="1:96" x14ac:dyDescent="0.4">
      <c r="A14" s="233" t="s">
        <v>58</v>
      </c>
      <c r="B14" s="234"/>
      <c r="C14" s="137">
        <f>SUM(C13:C13)</f>
        <v>2858.1589386790588</v>
      </c>
      <c r="D14" s="232">
        <f>D6</f>
        <v>0.93899999999999995</v>
      </c>
      <c r="E14" s="134">
        <f t="shared" ref="E14:E16" si="7">T6</f>
        <v>1401.4908853726829</v>
      </c>
      <c r="F14" s="134">
        <f t="shared" si="6"/>
        <v>0</v>
      </c>
      <c r="G14" s="134">
        <f t="shared" si="6"/>
        <v>0</v>
      </c>
      <c r="H14" s="134">
        <f t="shared" si="6"/>
        <v>0</v>
      </c>
      <c r="I14" s="134">
        <f t="shared" si="6"/>
        <v>0</v>
      </c>
      <c r="J14" s="134">
        <f t="shared" si="6"/>
        <v>0</v>
      </c>
      <c r="K14" s="134">
        <f t="shared" si="6"/>
        <v>0</v>
      </c>
      <c r="L14" s="134">
        <f t="shared" si="6"/>
        <v>0</v>
      </c>
      <c r="M14" s="134">
        <f t="shared" si="6"/>
        <v>0</v>
      </c>
      <c r="N14" s="134">
        <f t="shared" si="6"/>
        <v>0</v>
      </c>
      <c r="O14" s="134">
        <f t="shared" si="6"/>
        <v>0</v>
      </c>
      <c r="P14" s="134">
        <f t="shared" si="6"/>
        <v>0</v>
      </c>
      <c r="Q14" s="134">
        <f t="shared" si="6"/>
        <v>0</v>
      </c>
      <c r="R14" s="134">
        <f t="shared" si="6"/>
        <v>0</v>
      </c>
      <c r="S14" s="134">
        <v>0</v>
      </c>
    </row>
    <row r="15" spans="1:96" x14ac:dyDescent="0.4">
      <c r="A15" s="233" t="s">
        <v>141</v>
      </c>
      <c r="B15" s="235"/>
      <c r="C15" s="236"/>
      <c r="D15" s="237"/>
      <c r="E15" s="134">
        <f t="shared" si="7"/>
        <v>1014.2669670774371</v>
      </c>
      <c r="F15" s="134">
        <f t="shared" si="6"/>
        <v>1401.4908853726829</v>
      </c>
      <c r="G15" s="134">
        <f t="shared" si="6"/>
        <v>0</v>
      </c>
      <c r="H15" s="134">
        <f t="shared" si="6"/>
        <v>0</v>
      </c>
      <c r="I15" s="134">
        <f t="shared" si="6"/>
        <v>0</v>
      </c>
      <c r="J15" s="134">
        <f t="shared" si="6"/>
        <v>0</v>
      </c>
      <c r="K15" s="134">
        <f t="shared" si="6"/>
        <v>0</v>
      </c>
      <c r="L15" s="134">
        <f t="shared" si="6"/>
        <v>0</v>
      </c>
      <c r="M15" s="134">
        <f t="shared" si="6"/>
        <v>0</v>
      </c>
      <c r="N15" s="134">
        <f t="shared" si="6"/>
        <v>0</v>
      </c>
      <c r="O15" s="134">
        <f t="shared" si="6"/>
        <v>0</v>
      </c>
      <c r="P15" s="134">
        <f t="shared" si="6"/>
        <v>0</v>
      </c>
      <c r="Q15" s="134">
        <f t="shared" si="6"/>
        <v>0</v>
      </c>
      <c r="R15" s="134">
        <f t="shared" si="6"/>
        <v>0</v>
      </c>
      <c r="S15" s="134">
        <v>0</v>
      </c>
    </row>
    <row r="16" spans="1:96" x14ac:dyDescent="0.4">
      <c r="A16" s="233" t="s">
        <v>143</v>
      </c>
      <c r="B16" s="235"/>
      <c r="C16" s="236"/>
      <c r="D16" s="236"/>
      <c r="E16" s="134">
        <f t="shared" si="7"/>
        <v>1282.3203580469531</v>
      </c>
      <c r="F16" s="134">
        <f t="shared" si="6"/>
        <v>2683.811243419636</v>
      </c>
      <c r="G16" s="134">
        <f t="shared" si="6"/>
        <v>2683.811243419636</v>
      </c>
      <c r="H16" s="134">
        <f t="shared" si="6"/>
        <v>2683.811243419636</v>
      </c>
      <c r="I16" s="134">
        <f t="shared" si="6"/>
        <v>2683.811243419636</v>
      </c>
      <c r="J16" s="134">
        <f t="shared" si="6"/>
        <v>2683.811243419636</v>
      </c>
      <c r="K16" s="134">
        <f t="shared" si="6"/>
        <v>2683.811243419636</v>
      </c>
      <c r="L16" s="134">
        <f t="shared" si="6"/>
        <v>2683.811243419636</v>
      </c>
      <c r="M16" s="134">
        <f t="shared" si="6"/>
        <v>2683.811243419636</v>
      </c>
      <c r="N16" s="134">
        <f t="shared" si="6"/>
        <v>2683.811243419636</v>
      </c>
      <c r="O16" s="134">
        <f t="shared" si="6"/>
        <v>2683.811243419636</v>
      </c>
      <c r="P16" s="134">
        <f t="shared" si="6"/>
        <v>2683.811243419636</v>
      </c>
      <c r="Q16" s="134">
        <f t="shared" si="6"/>
        <v>2683.811243419636</v>
      </c>
      <c r="R16" s="134">
        <f t="shared" si="6"/>
        <v>2683.811243419636</v>
      </c>
      <c r="S16" s="134">
        <f>R16</f>
        <v>2683.811243419636</v>
      </c>
    </row>
    <row r="17" spans="1:19" x14ac:dyDescent="0.4">
      <c r="A17" s="136" t="s">
        <v>205</v>
      </c>
      <c r="B17" s="143">
        <f>B9</f>
        <v>14.385980887665491</v>
      </c>
      <c r="C17" s="213"/>
      <c r="D17" s="213"/>
      <c r="E17" s="213"/>
      <c r="F17" s="213"/>
      <c r="G17" s="213"/>
      <c r="H17" s="213"/>
      <c r="I17" s="213"/>
      <c r="J17" s="213"/>
      <c r="K17" s="213"/>
      <c r="L17" s="213"/>
      <c r="M17" s="213"/>
      <c r="N17" s="213"/>
      <c r="O17" s="213"/>
      <c r="P17" s="213"/>
      <c r="Q17" s="213"/>
      <c r="R17" s="213"/>
      <c r="S17" s="213"/>
    </row>
  </sheetData>
  <mergeCells count="11">
    <mergeCell ref="A11:A12"/>
    <mergeCell ref="B11:B12"/>
    <mergeCell ref="C11:C12"/>
    <mergeCell ref="D11:D12"/>
    <mergeCell ref="AH11:AH12"/>
    <mergeCell ref="AH3:AH4"/>
    <mergeCell ref="A1:C1"/>
    <mergeCell ref="A3:A4"/>
    <mergeCell ref="B3:B4"/>
    <mergeCell ref="C3:C4"/>
    <mergeCell ref="D3:D4"/>
  </mergeCells>
  <pageMargins left="0.7" right="0.7" top="0.75" bottom="0.75" header="0.3" footer="0.3"/>
  <pageSetup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6FFE5-2AE2-419C-BCCA-BBCB84B2C638}">
  <dimension ref="A1:AH12"/>
  <sheetViews>
    <sheetView topLeftCell="A4" workbookViewId="0">
      <selection activeCell="C15" sqref="C15"/>
    </sheetView>
  </sheetViews>
  <sheetFormatPr defaultColWidth="8.84375" defaultRowHeight="15" x14ac:dyDescent="0.4"/>
  <cols>
    <col min="1" max="1" width="24.23046875" style="67" customWidth="1"/>
    <col min="2" max="2" width="6.07421875" style="67" customWidth="1"/>
    <col min="3" max="3" width="8.4609375" style="67" customWidth="1"/>
    <col min="4" max="4" width="6.4609375" style="67" customWidth="1"/>
    <col min="5" max="33" width="5.4609375" style="67" customWidth="1"/>
    <col min="34" max="34" width="7.23046875" style="67" customWidth="1"/>
    <col min="35" max="16384" width="8.84375" style="67"/>
  </cols>
  <sheetData>
    <row r="1" spans="1:34" x14ac:dyDescent="0.4">
      <c r="A1" s="155" t="s">
        <v>212</v>
      </c>
    </row>
    <row r="2" spans="1:34" x14ac:dyDescent="0.4">
      <c r="A2" s="78"/>
    </row>
    <row r="3" spans="1:34" x14ac:dyDescent="0.4">
      <c r="A3" s="78"/>
    </row>
    <row r="4" spans="1:34" ht="21" customHeight="1" x14ac:dyDescent="0.4">
      <c r="A4" s="439" t="s">
        <v>2</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444" t="s">
        <v>1</v>
      </c>
    </row>
    <row r="5" spans="1:34" ht="21" customHeight="1" x14ac:dyDescent="0.4">
      <c r="A5" s="440"/>
      <c r="B5" s="442"/>
      <c r="C5" s="442"/>
      <c r="D5" s="446"/>
      <c r="E5" s="1">
        <v>2018</v>
      </c>
      <c r="F5" s="1">
        <v>2019</v>
      </c>
      <c r="G5" s="1">
        <v>2020</v>
      </c>
      <c r="H5" s="1">
        <v>2021</v>
      </c>
      <c r="I5" s="1">
        <v>2022</v>
      </c>
      <c r="J5" s="1">
        <v>2023</v>
      </c>
      <c r="K5" s="1">
        <v>2024</v>
      </c>
      <c r="L5" s="1">
        <v>2025</v>
      </c>
      <c r="M5" s="1">
        <v>2026</v>
      </c>
      <c r="N5" s="1">
        <v>2027</v>
      </c>
      <c r="O5" s="1">
        <v>2028</v>
      </c>
      <c r="P5" s="1">
        <v>2029</v>
      </c>
      <c r="Q5" s="1">
        <v>2030</v>
      </c>
      <c r="R5" s="1">
        <v>2031</v>
      </c>
      <c r="S5" s="1">
        <v>2032</v>
      </c>
      <c r="T5" s="1">
        <v>2033</v>
      </c>
      <c r="U5" s="1">
        <v>2034</v>
      </c>
      <c r="V5" s="1">
        <v>2035</v>
      </c>
      <c r="W5" s="1">
        <v>2036</v>
      </c>
      <c r="X5" s="1">
        <v>2037</v>
      </c>
      <c r="Y5" s="1">
        <v>2038</v>
      </c>
      <c r="Z5" s="1">
        <v>2039</v>
      </c>
      <c r="AA5" s="1">
        <v>2040</v>
      </c>
      <c r="AB5" s="1">
        <v>2041</v>
      </c>
      <c r="AC5" s="1">
        <v>2042</v>
      </c>
      <c r="AD5" s="1">
        <v>2043</v>
      </c>
      <c r="AE5" s="1">
        <v>2044</v>
      </c>
      <c r="AF5" s="1">
        <v>2045</v>
      </c>
      <c r="AG5" s="273">
        <v>2046</v>
      </c>
      <c r="AH5" s="445"/>
    </row>
    <row r="6" spans="1:34" x14ac:dyDescent="0.4">
      <c r="A6" s="4" t="s">
        <v>253</v>
      </c>
      <c r="B6" s="10">
        <f>SUMPRODUCT('RCx (Project-Level)'!C5:C20,'RCx (Project-Level)'!D5:D20)/SUM('RCx (Project-Level)'!D5:D20)</f>
        <v>4.7363716262823763</v>
      </c>
      <c r="C6" s="5">
        <f>SUM('RCx (Project-Level)'!D5:D20)/1000</f>
        <v>3681.7846929756215</v>
      </c>
      <c r="D6" s="64">
        <v>0.89</v>
      </c>
      <c r="E6" s="79"/>
      <c r="F6" s="36">
        <f>SUM('RCx (Project-Level)'!H5:H20)/1000</f>
        <v>3276.7883767483036</v>
      </c>
      <c r="G6" s="36">
        <f>SUM('RCx (Project-Level)'!I5:I20)/1000</f>
        <v>3270.2158462851007</v>
      </c>
      <c r="H6" s="36">
        <f>SUM('RCx (Project-Level)'!J5:J20)/1000</f>
        <v>3057.7040279748703</v>
      </c>
      <c r="I6" s="36">
        <f>SUM('RCx (Project-Level)'!K5:K20)/1000</f>
        <v>3020.3002660082398</v>
      </c>
      <c r="J6" s="36">
        <f>SUM('RCx (Project-Level)'!L5:L20)/1000</f>
        <v>2895.0789759460376</v>
      </c>
      <c r="K6" s="36">
        <f>SUM('RCx (Project-Level)'!M5:M20)/1000</f>
        <v>0</v>
      </c>
      <c r="L6" s="36">
        <f>SUM('RCx (Project-Level)'!N5:N20)/1000</f>
        <v>0</v>
      </c>
      <c r="M6" s="36">
        <f>SUM('RCx (Project-Level)'!O5:O20)/1000</f>
        <v>0</v>
      </c>
      <c r="N6" s="36">
        <f>SUM('RCx (Project-Level)'!P5:P20)/1000</f>
        <v>0</v>
      </c>
      <c r="O6" s="36">
        <f>SUM('RCx (Project-Level)'!Q5:Q20)/1000</f>
        <v>0</v>
      </c>
      <c r="P6" s="36">
        <f>SUM('RCx (Project-Level)'!R5:R20)/1000</f>
        <v>0</v>
      </c>
      <c r="Q6" s="36">
        <f>SUM('RCx (Project-Level)'!S5:S20)/1000</f>
        <v>0</v>
      </c>
      <c r="R6" s="36">
        <f>SUM('RCx (Project-Level)'!T5:T20)/1000</f>
        <v>0</v>
      </c>
      <c r="S6" s="36">
        <f>SUM('RCx (Project-Level)'!U5:U20)/1000</f>
        <v>0</v>
      </c>
      <c r="T6" s="36">
        <f>SUM('RCx (Project-Level)'!V5:V20)/1000</f>
        <v>0</v>
      </c>
      <c r="U6" s="36">
        <f>SUM('RCx (Project-Level)'!W5:W20)/1000</f>
        <v>0</v>
      </c>
      <c r="V6" s="36">
        <f>SUM('RCx (Project-Level)'!X5:X20)/1000</f>
        <v>0</v>
      </c>
      <c r="W6" s="36">
        <f>SUM('RCx (Project-Level)'!Y5:Y20)/1000</f>
        <v>0</v>
      </c>
      <c r="X6" s="36">
        <f>SUM('RCx (Project-Level)'!Z5:Z20)/1000</f>
        <v>0</v>
      </c>
      <c r="Y6" s="36">
        <f>SUM('RCx (Project-Level)'!AA5:AA20)/1000</f>
        <v>0</v>
      </c>
      <c r="Z6" s="36">
        <f>SUM('RCx (Project-Level)'!AB5:AB20)/1000</f>
        <v>0</v>
      </c>
      <c r="AA6" s="36">
        <f>SUM('RCx (Project-Level)'!AC5:AC20)/1000</f>
        <v>0</v>
      </c>
      <c r="AB6" s="36">
        <f>SUM('RCx (Project-Level)'!AD5:AD20)/1000</f>
        <v>0</v>
      </c>
      <c r="AC6" s="36">
        <f>SUM('RCx (Project-Level)'!AE5:AE20)/1000</f>
        <v>0</v>
      </c>
      <c r="AD6" s="36">
        <f>SUM('RCx (Project-Level)'!AF5:AF20)/1000</f>
        <v>0</v>
      </c>
      <c r="AE6" s="36">
        <f>SUM('RCx (Project-Level)'!AG5:AG20)/1000</f>
        <v>0</v>
      </c>
      <c r="AF6" s="36">
        <f>SUM('RCx (Project-Level)'!AH5:AH20)/1000</f>
        <v>0</v>
      </c>
      <c r="AG6" s="36">
        <f>SUM('RCx (Project-Level)'!AI5:AI20)/1000</f>
        <v>0</v>
      </c>
      <c r="AH6" s="304">
        <f>SUM(E6:AG6)</f>
        <v>15520.087492962553</v>
      </c>
    </row>
    <row r="7" spans="1:34" x14ac:dyDescent="0.4">
      <c r="A7" s="4" t="s">
        <v>254</v>
      </c>
      <c r="B7" s="10">
        <v>7.5</v>
      </c>
      <c r="C7" s="5">
        <f>SUM('RCx (Project-Level)'!D21:D23)/1000</f>
        <v>890.02700000000004</v>
      </c>
      <c r="D7" s="64">
        <v>0.89</v>
      </c>
      <c r="E7" s="79"/>
      <c r="F7" s="36">
        <f>SUM('RCx (Project-Level)'!H21:H23)/1000</f>
        <v>792.12403000000006</v>
      </c>
      <c r="G7" s="36">
        <f>SUM('RCx (Project-Level)'!I21:I23)/1000</f>
        <v>792.12403000000006</v>
      </c>
      <c r="H7" s="36">
        <f>SUM('RCx (Project-Level)'!J21:J23)/1000</f>
        <v>792.12403000000006</v>
      </c>
      <c r="I7" s="36">
        <f>SUM('RCx (Project-Level)'!K21:K23)/1000</f>
        <v>792.12403000000006</v>
      </c>
      <c r="J7" s="36">
        <f>SUM('RCx (Project-Level)'!L21:L23)/1000</f>
        <v>792.12403000000006</v>
      </c>
      <c r="K7" s="36">
        <f>SUM('RCx (Project-Level)'!M21:M23)/1000</f>
        <v>792.12403000000006</v>
      </c>
      <c r="L7" s="36">
        <f>SUM('RCx (Project-Level)'!N21:N23)/1000</f>
        <v>792.12403000000006</v>
      </c>
      <c r="M7" s="36">
        <f>SUM('RCx (Project-Level)'!O21:O23)/1000</f>
        <v>396.06201500000003</v>
      </c>
      <c r="N7" s="36">
        <f>SUM('RCx (Project-Level)'!P21:P23)/1000</f>
        <v>0</v>
      </c>
      <c r="O7" s="36">
        <f>SUM('RCx (Project-Level)'!Q21:Q23)/1000</f>
        <v>0</v>
      </c>
      <c r="P7" s="36">
        <f>SUM('RCx (Project-Level)'!R21:R23)/1000</f>
        <v>0</v>
      </c>
      <c r="Q7" s="36">
        <f>SUM('RCx (Project-Level)'!S21:S23)/1000</f>
        <v>0</v>
      </c>
      <c r="R7" s="36">
        <f>SUM('RCx (Project-Level)'!T21:T23)/1000</f>
        <v>0</v>
      </c>
      <c r="S7" s="36">
        <f>SUM('RCx (Project-Level)'!U21:U23)/1000</f>
        <v>0</v>
      </c>
      <c r="T7" s="36">
        <f>SUM('RCx (Project-Level)'!V21:V23)/1000</f>
        <v>0</v>
      </c>
      <c r="U7" s="36">
        <f>SUM('RCx (Project-Level)'!W21:W23)/1000</f>
        <v>0</v>
      </c>
      <c r="V7" s="36">
        <f>SUM('RCx (Project-Level)'!X21:X23)/1000</f>
        <v>0</v>
      </c>
      <c r="W7" s="36">
        <f>SUM('RCx (Project-Level)'!Y21:Y23)/1000</f>
        <v>0</v>
      </c>
      <c r="X7" s="36">
        <f>SUM('RCx (Project-Level)'!Z21:Z23)/1000</f>
        <v>0</v>
      </c>
      <c r="Y7" s="36">
        <f>SUM('RCx (Project-Level)'!AA21:AA23)/1000</f>
        <v>0</v>
      </c>
      <c r="Z7" s="36">
        <f>SUM('RCx (Project-Level)'!AB21:AB23)/1000</f>
        <v>0</v>
      </c>
      <c r="AA7" s="36">
        <f>SUM('RCx (Project-Level)'!AC21:AC23)/1000</f>
        <v>0</v>
      </c>
      <c r="AB7" s="36">
        <f>SUM('RCx (Project-Level)'!AD21:AD23)/1000</f>
        <v>0</v>
      </c>
      <c r="AC7" s="36">
        <f>SUM('RCx (Project-Level)'!AE21:AE23)/1000</f>
        <v>0</v>
      </c>
      <c r="AD7" s="36">
        <f>SUM('RCx (Project-Level)'!AF21:AF23)/1000</f>
        <v>0</v>
      </c>
      <c r="AE7" s="36">
        <f>SUM('RCx (Project-Level)'!AG21:AG23)/1000</f>
        <v>0</v>
      </c>
      <c r="AF7" s="36">
        <f>SUM('RCx (Project-Level)'!AH21:AH23)/1000</f>
        <v>0</v>
      </c>
      <c r="AG7" s="36">
        <f>SUM('RCx (Project-Level)'!AI21:AI23)/1000</f>
        <v>0</v>
      </c>
      <c r="AH7" s="54">
        <f>SUM(E7:AG7)</f>
        <v>5940.930225000001</v>
      </c>
    </row>
    <row r="8" spans="1:34" x14ac:dyDescent="0.4">
      <c r="A8" s="35" t="s">
        <v>255</v>
      </c>
      <c r="B8" s="228">
        <v>7.5</v>
      </c>
      <c r="C8" s="229">
        <f>'RCx (Project-Level)'!D24/1000</f>
        <v>108.206</v>
      </c>
      <c r="D8" s="230">
        <v>0.89</v>
      </c>
      <c r="E8" s="80"/>
      <c r="F8" s="38">
        <f>'RCx (Project-Level)'!H24/1000</f>
        <v>96.303339999999992</v>
      </c>
      <c r="G8" s="38">
        <f>'RCx (Project-Level)'!I24/1000</f>
        <v>96.303339999999992</v>
      </c>
      <c r="H8" s="38">
        <f>'RCx (Project-Level)'!J24/1000</f>
        <v>96.303339999999992</v>
      </c>
      <c r="I8" s="38">
        <f>'RCx (Project-Level)'!K24/1000</f>
        <v>96.303339999999992</v>
      </c>
      <c r="J8" s="38">
        <f>'RCx (Project-Level)'!L24/1000</f>
        <v>96.303339999999992</v>
      </c>
      <c r="K8" s="38">
        <f>'RCx (Project-Level)'!M24/1000</f>
        <v>96.303339999999992</v>
      </c>
      <c r="L8" s="38">
        <f>'RCx (Project-Level)'!N24/1000</f>
        <v>96.303339999999992</v>
      </c>
      <c r="M8" s="38">
        <f>'RCx (Project-Level)'!O24/1000</f>
        <v>48.151669999999996</v>
      </c>
      <c r="N8" s="38">
        <f>'RCx (Project-Level)'!P24/1000</f>
        <v>0</v>
      </c>
      <c r="O8" s="38">
        <f>'RCx (Project-Level)'!Q24/1000</f>
        <v>0</v>
      </c>
      <c r="P8" s="38">
        <f>'RCx (Project-Level)'!R24/1000</f>
        <v>0</v>
      </c>
      <c r="Q8" s="38">
        <f>'RCx (Project-Level)'!S24/1000</f>
        <v>0</v>
      </c>
      <c r="R8" s="38">
        <f>'RCx (Project-Level)'!T24/1000</f>
        <v>0</v>
      </c>
      <c r="S8" s="38">
        <f>'RCx (Project-Level)'!U24/1000</f>
        <v>0</v>
      </c>
      <c r="T8" s="38">
        <f>'RCx (Project-Level)'!V24/1000</f>
        <v>0</v>
      </c>
      <c r="U8" s="38">
        <f>'RCx (Project-Level)'!W24/1000</f>
        <v>0</v>
      </c>
      <c r="V8" s="38">
        <f>'RCx (Project-Level)'!X24/1000</f>
        <v>0</v>
      </c>
      <c r="W8" s="38">
        <f>'RCx (Project-Level)'!Y24/1000</f>
        <v>0</v>
      </c>
      <c r="X8" s="38">
        <f>'RCx (Project-Level)'!Z24/1000</f>
        <v>0</v>
      </c>
      <c r="Y8" s="38">
        <f>'RCx (Project-Level)'!AA24/1000</f>
        <v>0</v>
      </c>
      <c r="Z8" s="38">
        <f>'RCx (Project-Level)'!AB24/1000</f>
        <v>0</v>
      </c>
      <c r="AA8" s="38">
        <f>'RCx (Project-Level)'!AC24/1000</f>
        <v>0</v>
      </c>
      <c r="AB8" s="38">
        <f>'RCx (Project-Level)'!AD24/1000</f>
        <v>0</v>
      </c>
      <c r="AC8" s="38">
        <f>'RCx (Project-Level)'!AE24/1000</f>
        <v>0</v>
      </c>
      <c r="AD8" s="38">
        <f>'RCx (Project-Level)'!AF24/1000</f>
        <v>0</v>
      </c>
      <c r="AE8" s="38">
        <f>'RCx (Project-Level)'!AG24/1000</f>
        <v>0</v>
      </c>
      <c r="AF8" s="38">
        <f>'RCx (Project-Level)'!AH24/1000</f>
        <v>0</v>
      </c>
      <c r="AG8" s="38">
        <f>'RCx (Project-Level)'!AI24/1000</f>
        <v>0</v>
      </c>
      <c r="AH8" s="81">
        <f>SUM(E8:AG8)</f>
        <v>722.27504999999996</v>
      </c>
    </row>
    <row r="9" spans="1:34" x14ac:dyDescent="0.4">
      <c r="A9" s="233" t="s">
        <v>58</v>
      </c>
      <c r="B9" s="234"/>
      <c r="C9" s="137">
        <f>SUM(C6:C8)</f>
        <v>4680.0176929756217</v>
      </c>
      <c r="D9" s="232">
        <f>F9/C9</f>
        <v>0.89000000000000012</v>
      </c>
      <c r="E9" s="135"/>
      <c r="F9" s="134">
        <f t="shared" ref="F9:AH9" si="0">SUM(F6:F8)</f>
        <v>4165.2157467483039</v>
      </c>
      <c r="G9" s="134">
        <f t="shared" si="0"/>
        <v>4158.6432162851006</v>
      </c>
      <c r="H9" s="134">
        <f t="shared" si="0"/>
        <v>3946.1313979748702</v>
      </c>
      <c r="I9" s="134">
        <f t="shared" si="0"/>
        <v>3908.7276360082396</v>
      </c>
      <c r="J9" s="134">
        <f t="shared" si="0"/>
        <v>3783.5063459460375</v>
      </c>
      <c r="K9" s="134">
        <f t="shared" si="0"/>
        <v>888.42737000000011</v>
      </c>
      <c r="L9" s="134">
        <f t="shared" si="0"/>
        <v>888.42737000000011</v>
      </c>
      <c r="M9" s="134">
        <f t="shared" si="0"/>
        <v>444.21368500000005</v>
      </c>
      <c r="N9" s="134">
        <f t="shared" si="0"/>
        <v>0</v>
      </c>
      <c r="O9" s="134">
        <f t="shared" si="0"/>
        <v>0</v>
      </c>
      <c r="P9" s="134">
        <f t="shared" si="0"/>
        <v>0</v>
      </c>
      <c r="Q9" s="134">
        <f t="shared" si="0"/>
        <v>0</v>
      </c>
      <c r="R9" s="134">
        <f t="shared" si="0"/>
        <v>0</v>
      </c>
      <c r="S9" s="134">
        <f t="shared" si="0"/>
        <v>0</v>
      </c>
      <c r="T9" s="134">
        <f t="shared" si="0"/>
        <v>0</v>
      </c>
      <c r="U9" s="134">
        <f t="shared" si="0"/>
        <v>0</v>
      </c>
      <c r="V9" s="134">
        <f t="shared" si="0"/>
        <v>0</v>
      </c>
      <c r="W9" s="134">
        <f t="shared" si="0"/>
        <v>0</v>
      </c>
      <c r="X9" s="134">
        <f t="shared" si="0"/>
        <v>0</v>
      </c>
      <c r="Y9" s="134">
        <f t="shared" si="0"/>
        <v>0</v>
      </c>
      <c r="Z9" s="134">
        <f t="shared" si="0"/>
        <v>0</v>
      </c>
      <c r="AA9" s="134">
        <f t="shared" si="0"/>
        <v>0</v>
      </c>
      <c r="AB9" s="134">
        <f t="shared" si="0"/>
        <v>0</v>
      </c>
      <c r="AC9" s="134">
        <f t="shared" si="0"/>
        <v>0</v>
      </c>
      <c r="AD9" s="134">
        <f t="shared" si="0"/>
        <v>0</v>
      </c>
      <c r="AE9" s="134">
        <f t="shared" si="0"/>
        <v>0</v>
      </c>
      <c r="AF9" s="134">
        <f t="shared" si="0"/>
        <v>0</v>
      </c>
      <c r="AG9" s="134">
        <f t="shared" si="0"/>
        <v>0</v>
      </c>
      <c r="AH9" s="134">
        <f t="shared" si="0"/>
        <v>22183.292767962554</v>
      </c>
    </row>
    <row r="10" spans="1:34" x14ac:dyDescent="0.4">
      <c r="A10" s="233" t="s">
        <v>141</v>
      </c>
      <c r="B10" s="235"/>
      <c r="C10" s="236"/>
      <c r="D10" s="237"/>
      <c r="E10" s="135"/>
      <c r="F10" s="134">
        <v>0</v>
      </c>
      <c r="G10" s="134">
        <f>F9-G9</f>
        <v>6.572530463203293</v>
      </c>
      <c r="H10" s="134">
        <f t="shared" ref="H10:AG10" si="1">G9-H9</f>
        <v>212.51181831023041</v>
      </c>
      <c r="I10" s="134">
        <f t="shared" si="1"/>
        <v>37.403761966630555</v>
      </c>
      <c r="J10" s="134">
        <f t="shared" si="1"/>
        <v>125.22129006220212</v>
      </c>
      <c r="K10" s="134">
        <f t="shared" si="1"/>
        <v>2895.0789759460376</v>
      </c>
      <c r="L10" s="134">
        <f t="shared" si="1"/>
        <v>0</v>
      </c>
      <c r="M10" s="134">
        <f t="shared" si="1"/>
        <v>444.21368500000005</v>
      </c>
      <c r="N10" s="134">
        <f t="shared" si="1"/>
        <v>444.21368500000005</v>
      </c>
      <c r="O10" s="134">
        <f t="shared" si="1"/>
        <v>0</v>
      </c>
      <c r="P10" s="134">
        <f t="shared" si="1"/>
        <v>0</v>
      </c>
      <c r="Q10" s="134">
        <f t="shared" si="1"/>
        <v>0</v>
      </c>
      <c r="R10" s="134">
        <f t="shared" si="1"/>
        <v>0</v>
      </c>
      <c r="S10" s="134">
        <f t="shared" si="1"/>
        <v>0</v>
      </c>
      <c r="T10" s="134">
        <f t="shared" si="1"/>
        <v>0</v>
      </c>
      <c r="U10" s="134">
        <f t="shared" si="1"/>
        <v>0</v>
      </c>
      <c r="V10" s="134">
        <f t="shared" si="1"/>
        <v>0</v>
      </c>
      <c r="W10" s="134">
        <f t="shared" si="1"/>
        <v>0</v>
      </c>
      <c r="X10" s="134">
        <f t="shared" si="1"/>
        <v>0</v>
      </c>
      <c r="Y10" s="134">
        <f t="shared" si="1"/>
        <v>0</v>
      </c>
      <c r="Z10" s="134">
        <f t="shared" si="1"/>
        <v>0</v>
      </c>
      <c r="AA10" s="134">
        <f t="shared" si="1"/>
        <v>0</v>
      </c>
      <c r="AB10" s="134">
        <f t="shared" si="1"/>
        <v>0</v>
      </c>
      <c r="AC10" s="134">
        <f t="shared" si="1"/>
        <v>0</v>
      </c>
      <c r="AD10" s="134">
        <f t="shared" si="1"/>
        <v>0</v>
      </c>
      <c r="AE10" s="134">
        <f t="shared" si="1"/>
        <v>0</v>
      </c>
      <c r="AF10" s="134">
        <f t="shared" si="1"/>
        <v>0</v>
      </c>
      <c r="AG10" s="134">
        <f t="shared" si="1"/>
        <v>0</v>
      </c>
      <c r="AH10" s="77"/>
    </row>
    <row r="11" spans="1:34" x14ac:dyDescent="0.4">
      <c r="A11" s="233" t="s">
        <v>143</v>
      </c>
      <c r="B11" s="235"/>
      <c r="C11" s="236"/>
      <c r="D11" s="237"/>
      <c r="E11" s="135"/>
      <c r="F11" s="134">
        <v>0</v>
      </c>
      <c r="G11" s="134">
        <f>$F$9-G9</f>
        <v>6.572530463203293</v>
      </c>
      <c r="H11" s="134">
        <f t="shared" ref="H11:AG11" si="2">$F$9-H9</f>
        <v>219.0843487734337</v>
      </c>
      <c r="I11" s="134">
        <f t="shared" si="2"/>
        <v>256.48811074006426</v>
      </c>
      <c r="J11" s="134">
        <f t="shared" si="2"/>
        <v>381.70940080226637</v>
      </c>
      <c r="K11" s="134">
        <f t="shared" si="2"/>
        <v>3276.7883767483036</v>
      </c>
      <c r="L11" s="134">
        <f t="shared" si="2"/>
        <v>3276.7883767483036</v>
      </c>
      <c r="M11" s="134">
        <f t="shared" si="2"/>
        <v>3721.0020617483037</v>
      </c>
      <c r="N11" s="134">
        <f t="shared" si="2"/>
        <v>4165.2157467483039</v>
      </c>
      <c r="O11" s="134">
        <f t="shared" si="2"/>
        <v>4165.2157467483039</v>
      </c>
      <c r="P11" s="134">
        <f t="shared" si="2"/>
        <v>4165.2157467483039</v>
      </c>
      <c r="Q11" s="134">
        <f t="shared" si="2"/>
        <v>4165.2157467483039</v>
      </c>
      <c r="R11" s="134">
        <f t="shared" si="2"/>
        <v>4165.2157467483039</v>
      </c>
      <c r="S11" s="134">
        <f t="shared" si="2"/>
        <v>4165.2157467483039</v>
      </c>
      <c r="T11" s="134">
        <f t="shared" si="2"/>
        <v>4165.2157467483039</v>
      </c>
      <c r="U11" s="134">
        <f t="shared" si="2"/>
        <v>4165.2157467483039</v>
      </c>
      <c r="V11" s="134">
        <f t="shared" si="2"/>
        <v>4165.2157467483039</v>
      </c>
      <c r="W11" s="134">
        <f t="shared" si="2"/>
        <v>4165.2157467483039</v>
      </c>
      <c r="X11" s="134">
        <f t="shared" si="2"/>
        <v>4165.2157467483039</v>
      </c>
      <c r="Y11" s="134">
        <f t="shared" si="2"/>
        <v>4165.2157467483039</v>
      </c>
      <c r="Z11" s="134">
        <f t="shared" si="2"/>
        <v>4165.2157467483039</v>
      </c>
      <c r="AA11" s="134">
        <f t="shared" si="2"/>
        <v>4165.2157467483039</v>
      </c>
      <c r="AB11" s="134">
        <f t="shared" si="2"/>
        <v>4165.2157467483039</v>
      </c>
      <c r="AC11" s="134">
        <f t="shared" si="2"/>
        <v>4165.2157467483039</v>
      </c>
      <c r="AD11" s="134">
        <f t="shared" si="2"/>
        <v>4165.2157467483039</v>
      </c>
      <c r="AE11" s="134">
        <f t="shared" si="2"/>
        <v>4165.2157467483039</v>
      </c>
      <c r="AF11" s="134">
        <f t="shared" si="2"/>
        <v>4165.2157467483039</v>
      </c>
      <c r="AG11" s="134">
        <f t="shared" si="2"/>
        <v>4165.2157467483039</v>
      </c>
      <c r="AH11" s="82"/>
    </row>
    <row r="12" spans="1:34" x14ac:dyDescent="0.4">
      <c r="A12" s="136" t="s">
        <v>205</v>
      </c>
      <c r="B12" s="143">
        <f>SUMPRODUCT(B6:B8,C6:C8)/C9</f>
        <v>5.3258448341554887</v>
      </c>
      <c r="C12" s="245"/>
      <c r="D12" s="245"/>
      <c r="E12" s="213"/>
      <c r="F12" s="213"/>
      <c r="G12" s="213"/>
      <c r="H12" s="213"/>
      <c r="I12" s="213"/>
      <c r="J12" s="213"/>
      <c r="K12" s="213"/>
      <c r="L12" s="213"/>
      <c r="M12" s="213"/>
      <c r="N12" s="213"/>
      <c r="O12" s="213"/>
      <c r="P12" s="213"/>
      <c r="Q12" s="213"/>
      <c r="R12" s="213"/>
      <c r="S12" s="213"/>
    </row>
  </sheetData>
  <mergeCells count="5">
    <mergeCell ref="AH4:AH5"/>
    <mergeCell ref="A4:A5"/>
    <mergeCell ref="B4:B5"/>
    <mergeCell ref="C4:C5"/>
    <mergeCell ref="D4:D5"/>
  </mergeCells>
  <pageMargins left="0.7" right="0.7" top="0.75" bottom="0.75" header="0.3" footer="0.3"/>
  <pageSetup orientation="portrait" horizontalDpi="1200" verticalDpi="1200" r:id="rId1"/>
  <ignoredErrors>
    <ignoredError sqref="F9 G9:AG11 AH6:AH8 AH9:AH11" formulaRang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7A3FB-3AD7-4415-8C9E-5F6150E4CBBC}">
  <dimension ref="A1:AJ16"/>
  <sheetViews>
    <sheetView workbookViewId="0"/>
  </sheetViews>
  <sheetFormatPr defaultColWidth="8.84375" defaultRowHeight="15" x14ac:dyDescent="0.4"/>
  <cols>
    <col min="1" max="1" width="33.765625" style="67" bestFit="1" customWidth="1"/>
    <col min="2" max="2" width="6.07421875" style="67" customWidth="1"/>
    <col min="3" max="3" width="7.765625" style="67" customWidth="1"/>
    <col min="4" max="4" width="6.53515625" style="67" bestFit="1" customWidth="1"/>
    <col min="5" max="6" width="5.4609375" style="67" customWidth="1"/>
    <col min="7" max="35" width="5.4609375" style="147" customWidth="1"/>
    <col min="36" max="36" width="6.3046875" style="67" customWidth="1"/>
    <col min="37" max="16384" width="8.84375" style="67"/>
  </cols>
  <sheetData>
    <row r="1" spans="1:36" x14ac:dyDescent="0.4">
      <c r="A1" s="9" t="s">
        <v>179</v>
      </c>
    </row>
    <row r="2" spans="1:36" x14ac:dyDescent="0.4">
      <c r="A2" s="78"/>
    </row>
    <row r="3" spans="1:36" x14ac:dyDescent="0.4">
      <c r="A3" s="78"/>
    </row>
    <row r="4" spans="1:36" s="147" customFormat="1" ht="21" customHeight="1" x14ac:dyDescent="0.4">
      <c r="A4" s="439" t="s">
        <v>2</v>
      </c>
      <c r="B4" s="441" t="s">
        <v>0</v>
      </c>
      <c r="C4" s="441" t="s">
        <v>38</v>
      </c>
      <c r="D4" s="441" t="s">
        <v>88</v>
      </c>
      <c r="E4" s="43" t="s">
        <v>142</v>
      </c>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444" t="s">
        <v>1</v>
      </c>
    </row>
    <row r="5" spans="1:36" s="147" customFormat="1" ht="21" customHeight="1" x14ac:dyDescent="0.4">
      <c r="A5" s="440"/>
      <c r="B5" s="442"/>
      <c r="C5" s="442"/>
      <c r="D5" s="446"/>
      <c r="E5" s="157">
        <v>2018</v>
      </c>
      <c r="F5" s="157">
        <v>2019</v>
      </c>
      <c r="G5" s="306">
        <v>2020</v>
      </c>
      <c r="H5" s="306">
        <v>2021</v>
      </c>
      <c r="I5" s="306">
        <v>2022</v>
      </c>
      <c r="J5" s="306">
        <v>2023</v>
      </c>
      <c r="K5" s="306">
        <v>2024</v>
      </c>
      <c r="L5" s="306">
        <v>2025</v>
      </c>
      <c r="M5" s="306">
        <v>2026</v>
      </c>
      <c r="N5" s="306">
        <v>2027</v>
      </c>
      <c r="O5" s="306">
        <v>2028</v>
      </c>
      <c r="P5" s="306">
        <v>2029</v>
      </c>
      <c r="Q5" s="306">
        <v>2030</v>
      </c>
      <c r="R5" s="306">
        <v>2031</v>
      </c>
      <c r="S5" s="306">
        <v>2032</v>
      </c>
      <c r="T5" s="306">
        <v>2033</v>
      </c>
      <c r="U5" s="306">
        <v>2034</v>
      </c>
      <c r="V5" s="306">
        <v>2035</v>
      </c>
      <c r="W5" s="306">
        <v>2036</v>
      </c>
      <c r="X5" s="306">
        <v>2037</v>
      </c>
      <c r="Y5" s="306">
        <v>2038</v>
      </c>
      <c r="Z5" s="306">
        <v>2039</v>
      </c>
      <c r="AA5" s="306">
        <v>2040</v>
      </c>
      <c r="AB5" s="306">
        <v>2041</v>
      </c>
      <c r="AC5" s="306">
        <v>2042</v>
      </c>
      <c r="AD5" s="306">
        <v>2043</v>
      </c>
      <c r="AE5" s="306">
        <v>2044</v>
      </c>
      <c r="AF5" s="306">
        <v>2045</v>
      </c>
      <c r="AG5" s="306">
        <v>2046</v>
      </c>
      <c r="AH5" s="306">
        <v>2047</v>
      </c>
      <c r="AI5" s="308">
        <v>2048</v>
      </c>
      <c r="AJ5" s="445"/>
    </row>
    <row r="6" spans="1:36" x14ac:dyDescent="0.4">
      <c r="A6" s="4" t="s">
        <v>256</v>
      </c>
      <c r="B6" s="10">
        <v>12</v>
      </c>
      <c r="C6" s="5">
        <v>385.51932444999994</v>
      </c>
      <c r="D6" s="64">
        <v>1</v>
      </c>
      <c r="E6" s="79"/>
      <c r="F6" s="36">
        <v>385.51932444999994</v>
      </c>
      <c r="G6" s="36">
        <v>385.51932444999994</v>
      </c>
      <c r="H6" s="36">
        <v>385.51932444999994</v>
      </c>
      <c r="I6" s="36">
        <v>385.51932444999994</v>
      </c>
      <c r="J6" s="36">
        <v>385.51932444999994</v>
      </c>
      <c r="K6" s="36">
        <v>385.51932444999994</v>
      </c>
      <c r="L6" s="36">
        <v>385.51932444999994</v>
      </c>
      <c r="M6" s="36">
        <v>385.51932444999994</v>
      </c>
      <c r="N6" s="36">
        <v>385.51932444999994</v>
      </c>
      <c r="O6" s="36">
        <v>385.51932444999994</v>
      </c>
      <c r="P6" s="36">
        <v>385.51932444999994</v>
      </c>
      <c r="Q6" s="36">
        <v>385.51932444999994</v>
      </c>
      <c r="R6" s="36">
        <v>0</v>
      </c>
      <c r="S6" s="36">
        <v>0</v>
      </c>
      <c r="T6" s="36">
        <v>0</v>
      </c>
      <c r="U6" s="36">
        <v>0</v>
      </c>
      <c r="V6" s="36">
        <v>0</v>
      </c>
      <c r="W6" s="36">
        <v>0</v>
      </c>
      <c r="X6" s="36">
        <v>0</v>
      </c>
      <c r="Y6" s="36">
        <v>0</v>
      </c>
      <c r="Z6" s="36">
        <v>0</v>
      </c>
      <c r="AA6" s="36">
        <v>0</v>
      </c>
      <c r="AB6" s="36">
        <v>0</v>
      </c>
      <c r="AC6" s="36">
        <v>0</v>
      </c>
      <c r="AD6" s="36">
        <v>0</v>
      </c>
      <c r="AE6" s="36">
        <v>0</v>
      </c>
      <c r="AF6" s="36">
        <v>0</v>
      </c>
      <c r="AG6" s="36">
        <v>0</v>
      </c>
      <c r="AH6" s="36">
        <v>0</v>
      </c>
      <c r="AI6" s="36">
        <v>0</v>
      </c>
      <c r="AJ6" s="304">
        <f t="shared" ref="AJ6:AJ9" si="0">SUM(E6:AI6)</f>
        <v>4626.2318933999995</v>
      </c>
    </row>
    <row r="7" spans="1:36" x14ac:dyDescent="0.4">
      <c r="A7" s="4" t="s">
        <v>257</v>
      </c>
      <c r="B7" s="10">
        <v>12</v>
      </c>
      <c r="C7" s="5">
        <v>495.82565370000015</v>
      </c>
      <c r="D7" s="64">
        <v>1</v>
      </c>
      <c r="E7" s="79"/>
      <c r="F7" s="36">
        <v>495.82565370000015</v>
      </c>
      <c r="G7" s="36">
        <v>495.82565370000015</v>
      </c>
      <c r="H7" s="36">
        <v>495.82565370000015</v>
      </c>
      <c r="I7" s="36">
        <v>495.82565370000015</v>
      </c>
      <c r="J7" s="36">
        <v>495.82565370000015</v>
      </c>
      <c r="K7" s="36">
        <v>495.82565370000015</v>
      </c>
      <c r="L7" s="36">
        <v>495.82565370000015</v>
      </c>
      <c r="M7" s="36">
        <v>495.82565370000015</v>
      </c>
      <c r="N7" s="36">
        <v>495.82565370000015</v>
      </c>
      <c r="O7" s="36">
        <v>495.82565370000015</v>
      </c>
      <c r="P7" s="36">
        <v>495.82565370000015</v>
      </c>
      <c r="Q7" s="36">
        <v>495.82565370000015</v>
      </c>
      <c r="R7" s="36">
        <v>0</v>
      </c>
      <c r="S7" s="36">
        <v>0</v>
      </c>
      <c r="T7" s="36">
        <v>0</v>
      </c>
      <c r="U7" s="36">
        <v>0</v>
      </c>
      <c r="V7" s="36">
        <v>0</v>
      </c>
      <c r="W7" s="36">
        <v>0</v>
      </c>
      <c r="X7" s="36">
        <v>0</v>
      </c>
      <c r="Y7" s="36">
        <v>0</v>
      </c>
      <c r="Z7" s="36">
        <v>0</v>
      </c>
      <c r="AA7" s="36">
        <v>0</v>
      </c>
      <c r="AB7" s="36">
        <v>0</v>
      </c>
      <c r="AC7" s="36">
        <v>0</v>
      </c>
      <c r="AD7" s="36">
        <v>0</v>
      </c>
      <c r="AE7" s="36">
        <v>0</v>
      </c>
      <c r="AF7" s="36">
        <v>0</v>
      </c>
      <c r="AG7" s="36">
        <v>0</v>
      </c>
      <c r="AH7" s="36">
        <v>0</v>
      </c>
      <c r="AI7" s="36">
        <v>0</v>
      </c>
      <c r="AJ7" s="54">
        <f t="shared" si="0"/>
        <v>5949.9078444000006</v>
      </c>
    </row>
    <row r="8" spans="1:36" x14ac:dyDescent="0.4">
      <c r="A8" s="4" t="s">
        <v>258</v>
      </c>
      <c r="B8" s="10">
        <v>12</v>
      </c>
      <c r="C8" s="5">
        <v>2208.1446920000003</v>
      </c>
      <c r="D8" s="64">
        <v>1</v>
      </c>
      <c r="E8" s="79"/>
      <c r="F8" s="36">
        <v>2208.1446920000003</v>
      </c>
      <c r="G8" s="36">
        <v>2208.1446920000003</v>
      </c>
      <c r="H8" s="36">
        <v>2208.1446920000003</v>
      </c>
      <c r="I8" s="36">
        <v>2208.1446920000003</v>
      </c>
      <c r="J8" s="36">
        <v>2208.1446920000003</v>
      </c>
      <c r="K8" s="36">
        <v>2208.1446920000003</v>
      </c>
      <c r="L8" s="36">
        <v>2208.1446920000003</v>
      </c>
      <c r="M8" s="36">
        <v>2208.1446920000003</v>
      </c>
      <c r="N8" s="36">
        <v>2208.1446920000003</v>
      </c>
      <c r="O8" s="36">
        <v>2208.1446920000003</v>
      </c>
      <c r="P8" s="36">
        <v>2208.1446920000003</v>
      </c>
      <c r="Q8" s="36">
        <v>2208.1446920000003</v>
      </c>
      <c r="R8" s="36">
        <v>0</v>
      </c>
      <c r="S8" s="36">
        <v>0</v>
      </c>
      <c r="T8" s="36">
        <v>0</v>
      </c>
      <c r="U8" s="36">
        <v>0</v>
      </c>
      <c r="V8" s="36">
        <v>0</v>
      </c>
      <c r="W8" s="36">
        <v>0</v>
      </c>
      <c r="X8" s="36">
        <v>0</v>
      </c>
      <c r="Y8" s="36">
        <v>0</v>
      </c>
      <c r="Z8" s="36">
        <v>0</v>
      </c>
      <c r="AA8" s="36">
        <v>0</v>
      </c>
      <c r="AB8" s="36">
        <v>0</v>
      </c>
      <c r="AC8" s="36">
        <v>0</v>
      </c>
      <c r="AD8" s="36">
        <v>0</v>
      </c>
      <c r="AE8" s="36">
        <v>0</v>
      </c>
      <c r="AF8" s="36">
        <v>0</v>
      </c>
      <c r="AG8" s="36">
        <v>0</v>
      </c>
      <c r="AH8" s="36">
        <v>0</v>
      </c>
      <c r="AI8" s="36">
        <v>0</v>
      </c>
      <c r="AJ8" s="54">
        <f t="shared" si="0"/>
        <v>26497.736304000009</v>
      </c>
    </row>
    <row r="9" spans="1:36" x14ac:dyDescent="0.4">
      <c r="A9" s="4" t="s">
        <v>259</v>
      </c>
      <c r="B9" s="10">
        <v>12</v>
      </c>
      <c r="C9" s="5">
        <v>924.37906600000008</v>
      </c>
      <c r="D9" s="64">
        <v>1</v>
      </c>
      <c r="E9" s="79"/>
      <c r="F9" s="36">
        <v>924.37906600000008</v>
      </c>
      <c r="G9" s="36">
        <v>924.37906600000008</v>
      </c>
      <c r="H9" s="36">
        <v>924.37906600000008</v>
      </c>
      <c r="I9" s="36">
        <v>924.37906600000008</v>
      </c>
      <c r="J9" s="36">
        <v>234.41883400000003</v>
      </c>
      <c r="K9" s="36">
        <v>234.41883400000003</v>
      </c>
      <c r="L9" s="36">
        <v>234.41883400000003</v>
      </c>
      <c r="M9" s="36">
        <v>234.41883400000003</v>
      </c>
      <c r="N9" s="36">
        <v>234.41883400000003</v>
      </c>
      <c r="O9" s="36">
        <v>234.41883400000003</v>
      </c>
      <c r="P9" s="36">
        <v>234.41883400000003</v>
      </c>
      <c r="Q9" s="36">
        <v>234.41883400000003</v>
      </c>
      <c r="R9" s="36">
        <v>0</v>
      </c>
      <c r="S9" s="36">
        <v>0</v>
      </c>
      <c r="T9" s="36">
        <v>0</v>
      </c>
      <c r="U9" s="36">
        <v>0</v>
      </c>
      <c r="V9" s="36">
        <v>0</v>
      </c>
      <c r="W9" s="36">
        <v>0</v>
      </c>
      <c r="X9" s="36">
        <v>0</v>
      </c>
      <c r="Y9" s="36">
        <v>0</v>
      </c>
      <c r="Z9" s="36">
        <v>0</v>
      </c>
      <c r="AA9" s="36">
        <v>0</v>
      </c>
      <c r="AB9" s="36">
        <v>0</v>
      </c>
      <c r="AC9" s="36">
        <v>0</v>
      </c>
      <c r="AD9" s="36">
        <v>0</v>
      </c>
      <c r="AE9" s="36">
        <v>0</v>
      </c>
      <c r="AF9" s="36">
        <v>0</v>
      </c>
      <c r="AG9" s="36">
        <v>0</v>
      </c>
      <c r="AH9" s="36">
        <v>0</v>
      </c>
      <c r="AI9" s="36">
        <v>0</v>
      </c>
      <c r="AJ9" s="54">
        <f t="shared" si="0"/>
        <v>5572.8669360000004</v>
      </c>
    </row>
    <row r="10" spans="1:36" x14ac:dyDescent="0.4">
      <c r="A10" s="233" t="s">
        <v>58</v>
      </c>
      <c r="B10" s="234"/>
      <c r="C10" s="137">
        <f>SUM(C6:C9)</f>
        <v>4013.8687361500001</v>
      </c>
      <c r="D10" s="232">
        <f>F10/C10</f>
        <v>1</v>
      </c>
      <c r="E10" s="135"/>
      <c r="F10" s="134">
        <f t="shared" ref="F10:AJ10" si="1">SUM(F6:F9)</f>
        <v>4013.8687361500001</v>
      </c>
      <c r="G10" s="134">
        <f t="shared" si="1"/>
        <v>4013.8687361500001</v>
      </c>
      <c r="H10" s="134">
        <f t="shared" si="1"/>
        <v>4013.8687361500001</v>
      </c>
      <c r="I10" s="134">
        <f t="shared" si="1"/>
        <v>4013.8687361500001</v>
      </c>
      <c r="J10" s="134">
        <f t="shared" si="1"/>
        <v>3323.9085041500002</v>
      </c>
      <c r="K10" s="134">
        <f t="shared" si="1"/>
        <v>3323.9085041500002</v>
      </c>
      <c r="L10" s="134">
        <f t="shared" si="1"/>
        <v>3323.9085041500002</v>
      </c>
      <c r="M10" s="134">
        <f t="shared" si="1"/>
        <v>3323.9085041500002</v>
      </c>
      <c r="N10" s="134">
        <f t="shared" si="1"/>
        <v>3323.9085041500002</v>
      </c>
      <c r="O10" s="134">
        <f t="shared" si="1"/>
        <v>3323.9085041500002</v>
      </c>
      <c r="P10" s="134">
        <f t="shared" si="1"/>
        <v>3323.9085041500002</v>
      </c>
      <c r="Q10" s="134">
        <f t="shared" si="1"/>
        <v>3323.9085041500002</v>
      </c>
      <c r="R10" s="134">
        <f t="shared" si="1"/>
        <v>0</v>
      </c>
      <c r="S10" s="134">
        <f t="shared" si="1"/>
        <v>0</v>
      </c>
      <c r="T10" s="134">
        <f t="shared" si="1"/>
        <v>0</v>
      </c>
      <c r="U10" s="134">
        <f t="shared" si="1"/>
        <v>0</v>
      </c>
      <c r="V10" s="134">
        <f t="shared" si="1"/>
        <v>0</v>
      </c>
      <c r="W10" s="134">
        <f t="shared" si="1"/>
        <v>0</v>
      </c>
      <c r="X10" s="134">
        <f t="shared" si="1"/>
        <v>0</v>
      </c>
      <c r="Y10" s="134">
        <f t="shared" si="1"/>
        <v>0</v>
      </c>
      <c r="Z10" s="134">
        <f t="shared" si="1"/>
        <v>0</v>
      </c>
      <c r="AA10" s="134">
        <f t="shared" si="1"/>
        <v>0</v>
      </c>
      <c r="AB10" s="134">
        <f t="shared" si="1"/>
        <v>0</v>
      </c>
      <c r="AC10" s="134">
        <f t="shared" si="1"/>
        <v>0</v>
      </c>
      <c r="AD10" s="134">
        <f t="shared" si="1"/>
        <v>0</v>
      </c>
      <c r="AE10" s="134">
        <f t="shared" si="1"/>
        <v>0</v>
      </c>
      <c r="AF10" s="134">
        <f t="shared" si="1"/>
        <v>0</v>
      </c>
      <c r="AG10" s="134">
        <f t="shared" si="1"/>
        <v>0</v>
      </c>
      <c r="AH10" s="134">
        <f t="shared" si="1"/>
        <v>0</v>
      </c>
      <c r="AI10" s="134">
        <f t="shared" si="1"/>
        <v>0</v>
      </c>
      <c r="AJ10" s="134">
        <f t="shared" si="1"/>
        <v>42646.742977800008</v>
      </c>
    </row>
    <row r="11" spans="1:36" x14ac:dyDescent="0.4">
      <c r="A11" s="233" t="s">
        <v>141</v>
      </c>
      <c r="B11" s="235"/>
      <c r="C11" s="236"/>
      <c r="D11" s="237"/>
      <c r="E11" s="135"/>
      <c r="F11" s="134">
        <v>0</v>
      </c>
      <c r="G11" s="134">
        <f>F10-G10</f>
        <v>0</v>
      </c>
      <c r="H11" s="134">
        <f t="shared" ref="H11:AI11" si="2">G10-H10</f>
        <v>0</v>
      </c>
      <c r="I11" s="134">
        <f t="shared" si="2"/>
        <v>0</v>
      </c>
      <c r="J11" s="134">
        <f t="shared" si="2"/>
        <v>689.96023199999991</v>
      </c>
      <c r="K11" s="134">
        <f t="shared" si="2"/>
        <v>0</v>
      </c>
      <c r="L11" s="134">
        <f t="shared" si="2"/>
        <v>0</v>
      </c>
      <c r="M11" s="134">
        <f t="shared" si="2"/>
        <v>0</v>
      </c>
      <c r="N11" s="134">
        <f t="shared" si="2"/>
        <v>0</v>
      </c>
      <c r="O11" s="134">
        <f t="shared" si="2"/>
        <v>0</v>
      </c>
      <c r="P11" s="134">
        <f t="shared" si="2"/>
        <v>0</v>
      </c>
      <c r="Q11" s="134">
        <f t="shared" si="2"/>
        <v>0</v>
      </c>
      <c r="R11" s="134">
        <f t="shared" si="2"/>
        <v>3323.9085041500002</v>
      </c>
      <c r="S11" s="134">
        <f t="shared" si="2"/>
        <v>0</v>
      </c>
      <c r="T11" s="134">
        <f t="shared" si="2"/>
        <v>0</v>
      </c>
      <c r="U11" s="134">
        <f t="shared" si="2"/>
        <v>0</v>
      </c>
      <c r="V11" s="134">
        <f t="shared" si="2"/>
        <v>0</v>
      </c>
      <c r="W11" s="134">
        <f t="shared" si="2"/>
        <v>0</v>
      </c>
      <c r="X11" s="134">
        <f t="shared" si="2"/>
        <v>0</v>
      </c>
      <c r="Y11" s="134">
        <f t="shared" si="2"/>
        <v>0</v>
      </c>
      <c r="Z11" s="134">
        <f t="shared" si="2"/>
        <v>0</v>
      </c>
      <c r="AA11" s="134">
        <f t="shared" si="2"/>
        <v>0</v>
      </c>
      <c r="AB11" s="134">
        <f t="shared" si="2"/>
        <v>0</v>
      </c>
      <c r="AC11" s="134">
        <f t="shared" si="2"/>
        <v>0</v>
      </c>
      <c r="AD11" s="134">
        <f t="shared" si="2"/>
        <v>0</v>
      </c>
      <c r="AE11" s="134">
        <f t="shared" si="2"/>
        <v>0</v>
      </c>
      <c r="AF11" s="134">
        <f t="shared" si="2"/>
        <v>0</v>
      </c>
      <c r="AG11" s="134">
        <f t="shared" si="2"/>
        <v>0</v>
      </c>
      <c r="AH11" s="134">
        <f t="shared" si="2"/>
        <v>0</v>
      </c>
      <c r="AI11" s="134">
        <f t="shared" si="2"/>
        <v>0</v>
      </c>
      <c r="AJ11" s="77"/>
    </row>
    <row r="12" spans="1:36" x14ac:dyDescent="0.4">
      <c r="A12" s="233" t="s">
        <v>143</v>
      </c>
      <c r="B12" s="235"/>
      <c r="C12" s="236"/>
      <c r="D12" s="237"/>
      <c r="E12" s="135"/>
      <c r="F12" s="134">
        <v>0</v>
      </c>
      <c r="G12" s="134">
        <f>$F$10-G10</f>
        <v>0</v>
      </c>
      <c r="H12" s="134">
        <f t="shared" ref="H12:AH12" si="3">$F$10-H10</f>
        <v>0</v>
      </c>
      <c r="I12" s="134">
        <f t="shared" si="3"/>
        <v>0</v>
      </c>
      <c r="J12" s="134">
        <f t="shared" si="3"/>
        <v>689.96023199999991</v>
      </c>
      <c r="K12" s="134">
        <f t="shared" si="3"/>
        <v>689.96023199999991</v>
      </c>
      <c r="L12" s="134">
        <f t="shared" si="3"/>
        <v>689.96023199999991</v>
      </c>
      <c r="M12" s="134">
        <f t="shared" si="3"/>
        <v>689.96023199999991</v>
      </c>
      <c r="N12" s="134">
        <f t="shared" si="3"/>
        <v>689.96023199999991</v>
      </c>
      <c r="O12" s="134">
        <f t="shared" si="3"/>
        <v>689.96023199999991</v>
      </c>
      <c r="P12" s="134">
        <f t="shared" si="3"/>
        <v>689.96023199999991</v>
      </c>
      <c r="Q12" s="134">
        <f t="shared" si="3"/>
        <v>689.96023199999991</v>
      </c>
      <c r="R12" s="134">
        <f t="shared" si="3"/>
        <v>4013.8687361500001</v>
      </c>
      <c r="S12" s="134">
        <f t="shared" si="3"/>
        <v>4013.8687361500001</v>
      </c>
      <c r="T12" s="134">
        <f t="shared" si="3"/>
        <v>4013.8687361500001</v>
      </c>
      <c r="U12" s="134">
        <f t="shared" si="3"/>
        <v>4013.8687361500001</v>
      </c>
      <c r="V12" s="134">
        <f t="shared" si="3"/>
        <v>4013.8687361500001</v>
      </c>
      <c r="W12" s="134">
        <f t="shared" si="3"/>
        <v>4013.8687361500001</v>
      </c>
      <c r="X12" s="134">
        <f t="shared" si="3"/>
        <v>4013.8687361500001</v>
      </c>
      <c r="Y12" s="134">
        <f t="shared" si="3"/>
        <v>4013.8687361500001</v>
      </c>
      <c r="Z12" s="134">
        <f t="shared" si="3"/>
        <v>4013.8687361500001</v>
      </c>
      <c r="AA12" s="134">
        <f t="shared" si="3"/>
        <v>4013.8687361500001</v>
      </c>
      <c r="AB12" s="134">
        <f t="shared" si="3"/>
        <v>4013.8687361500001</v>
      </c>
      <c r="AC12" s="134">
        <f t="shared" si="3"/>
        <v>4013.8687361500001</v>
      </c>
      <c r="AD12" s="134">
        <f t="shared" si="3"/>
        <v>4013.8687361500001</v>
      </c>
      <c r="AE12" s="134">
        <f t="shared" si="3"/>
        <v>4013.8687361500001</v>
      </c>
      <c r="AF12" s="134">
        <f t="shared" si="3"/>
        <v>4013.8687361500001</v>
      </c>
      <c r="AG12" s="134">
        <f t="shared" si="3"/>
        <v>4013.8687361500001</v>
      </c>
      <c r="AH12" s="134">
        <f t="shared" si="3"/>
        <v>4013.8687361500001</v>
      </c>
      <c r="AI12" s="134">
        <f>$F$10-AI10</f>
        <v>4013.8687361500001</v>
      </c>
      <c r="AJ12" s="82"/>
    </row>
    <row r="13" spans="1:36" x14ac:dyDescent="0.4">
      <c r="A13" s="136" t="s">
        <v>205</v>
      </c>
      <c r="B13" s="143">
        <f>SUMPRODUCT(B6:B9,C6:C9)/C10</f>
        <v>12</v>
      </c>
      <c r="C13" s="245"/>
      <c r="D13" s="245"/>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row>
    <row r="15" spans="1:36" x14ac:dyDescent="0.4">
      <c r="A15" s="465" t="s">
        <v>3</v>
      </c>
      <c r="B15" s="466"/>
      <c r="C15" s="466"/>
      <c r="D15" s="466"/>
    </row>
    <row r="16" spans="1:36" ht="53.25" customHeight="1" x14ac:dyDescent="0.4">
      <c r="A16" s="467" t="s">
        <v>180</v>
      </c>
      <c r="B16" s="468"/>
      <c r="C16" s="468"/>
      <c r="D16" s="469"/>
    </row>
  </sheetData>
  <mergeCells count="7">
    <mergeCell ref="AJ4:AJ5"/>
    <mergeCell ref="A15:D15"/>
    <mergeCell ref="A16:D16"/>
    <mergeCell ref="A4:A5"/>
    <mergeCell ref="B4:B5"/>
    <mergeCell ref="C4:C5"/>
    <mergeCell ref="D4:D5"/>
  </mergeCells>
  <pageMargins left="0.7" right="0.7" top="0.75" bottom="0.75" header="0.3" footer="0.3"/>
  <pageSetup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6E704-A7E5-41C7-A3DA-D3CE50D27AE8}">
  <dimension ref="A1:AJ16"/>
  <sheetViews>
    <sheetView workbookViewId="0">
      <selection activeCell="K23" sqref="K23"/>
    </sheetView>
  </sheetViews>
  <sheetFormatPr defaultColWidth="8.84375" defaultRowHeight="15" x14ac:dyDescent="0.4"/>
  <cols>
    <col min="1" max="1" width="24.3046875" style="67" customWidth="1"/>
    <col min="2" max="2" width="5.84375" style="67" customWidth="1"/>
    <col min="3" max="3" width="8.3046875" style="67" customWidth="1"/>
    <col min="4" max="4" width="6.53515625" style="67" bestFit="1" customWidth="1"/>
    <col min="5" max="6" width="4.3046875" style="67" customWidth="1"/>
    <col min="7" max="35" width="4.3046875" style="147" customWidth="1"/>
    <col min="36" max="36" width="6.4609375" style="67" customWidth="1"/>
    <col min="37" max="16384" width="8.84375" style="67"/>
  </cols>
  <sheetData>
    <row r="1" spans="1:36" x14ac:dyDescent="0.4">
      <c r="A1" s="9" t="s">
        <v>192</v>
      </c>
    </row>
    <row r="2" spans="1:36" x14ac:dyDescent="0.4">
      <c r="A2" s="9"/>
    </row>
    <row r="3" spans="1:36" s="147" customFormat="1" ht="21" customHeight="1" x14ac:dyDescent="0.4">
      <c r="A3" s="439" t="s">
        <v>2</v>
      </c>
      <c r="B3" s="441" t="s">
        <v>0</v>
      </c>
      <c r="C3" s="441" t="s">
        <v>38</v>
      </c>
      <c r="D3" s="441" t="s">
        <v>88</v>
      </c>
      <c r="E3" s="43" t="s">
        <v>142</v>
      </c>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244"/>
      <c r="AJ3" s="444" t="s">
        <v>1</v>
      </c>
    </row>
    <row r="4" spans="1:36" s="147" customFormat="1" ht="21" customHeight="1" x14ac:dyDescent="0.4">
      <c r="A4" s="440"/>
      <c r="B4" s="442"/>
      <c r="C4" s="442"/>
      <c r="D4" s="446"/>
      <c r="E4" s="157">
        <v>2018</v>
      </c>
      <c r="F4" s="157">
        <v>2019</v>
      </c>
      <c r="G4" s="306">
        <v>2020</v>
      </c>
      <c r="H4" s="306">
        <v>2021</v>
      </c>
      <c r="I4" s="306">
        <v>2022</v>
      </c>
      <c r="J4" s="306">
        <v>2023</v>
      </c>
      <c r="K4" s="306">
        <v>2024</v>
      </c>
      <c r="L4" s="306">
        <v>2025</v>
      </c>
      <c r="M4" s="306">
        <v>2026</v>
      </c>
      <c r="N4" s="306">
        <v>2027</v>
      </c>
      <c r="O4" s="306">
        <v>2028</v>
      </c>
      <c r="P4" s="306">
        <v>2029</v>
      </c>
      <c r="Q4" s="306">
        <v>2030</v>
      </c>
      <c r="R4" s="306">
        <v>2031</v>
      </c>
      <c r="S4" s="306">
        <v>2032</v>
      </c>
      <c r="T4" s="306">
        <v>2033</v>
      </c>
      <c r="U4" s="306">
        <v>2034</v>
      </c>
      <c r="V4" s="306">
        <v>2035</v>
      </c>
      <c r="W4" s="306">
        <v>2036</v>
      </c>
      <c r="X4" s="306">
        <v>2037</v>
      </c>
      <c r="Y4" s="306">
        <v>2038</v>
      </c>
      <c r="Z4" s="306">
        <v>2039</v>
      </c>
      <c r="AA4" s="306">
        <v>2040</v>
      </c>
      <c r="AB4" s="306">
        <v>2041</v>
      </c>
      <c r="AC4" s="306">
        <v>2042</v>
      </c>
      <c r="AD4" s="306">
        <v>2043</v>
      </c>
      <c r="AE4" s="306">
        <v>2044</v>
      </c>
      <c r="AF4" s="306">
        <v>2045</v>
      </c>
      <c r="AG4" s="306">
        <v>2046</v>
      </c>
      <c r="AH4" s="306">
        <v>2047</v>
      </c>
      <c r="AI4" s="308">
        <v>2048</v>
      </c>
      <c r="AJ4" s="445"/>
    </row>
    <row r="5" spans="1:36" x14ac:dyDescent="0.4">
      <c r="A5" s="246" t="s">
        <v>53</v>
      </c>
      <c r="B5" s="247">
        <v>14.229143917676925</v>
      </c>
      <c r="C5" s="248">
        <v>128.19287764116669</v>
      </c>
      <c r="D5" s="254" t="s">
        <v>200</v>
      </c>
      <c r="E5" s="142"/>
      <c r="F5" s="120">
        <v>128.19287764116669</v>
      </c>
      <c r="G5" s="120">
        <v>128.19287764116669</v>
      </c>
      <c r="H5" s="120">
        <v>128.19287764116669</v>
      </c>
      <c r="I5" s="120">
        <v>128.19287764116669</v>
      </c>
      <c r="J5" s="120">
        <v>128.19287764116669</v>
      </c>
      <c r="K5" s="120">
        <v>128.19287764116669</v>
      </c>
      <c r="L5" s="120">
        <v>128.19287764116669</v>
      </c>
      <c r="M5" s="120">
        <v>128.19287764116669</v>
      </c>
      <c r="N5" s="120">
        <v>120.99938664666669</v>
      </c>
      <c r="O5" s="120">
        <v>120.99938664666669</v>
      </c>
      <c r="P5" s="120">
        <v>120.69659352666667</v>
      </c>
      <c r="Q5" s="120">
        <v>119.24713272666668</v>
      </c>
      <c r="R5" s="120">
        <v>119.24713272666668</v>
      </c>
      <c r="S5" s="120">
        <v>119.24713272666668</v>
      </c>
      <c r="T5" s="120">
        <v>97.598673226666619</v>
      </c>
      <c r="U5" s="120">
        <v>1.2281166000000001</v>
      </c>
      <c r="V5" s="120">
        <v>0</v>
      </c>
      <c r="W5" s="120">
        <v>0</v>
      </c>
      <c r="X5" s="120">
        <v>0</v>
      </c>
      <c r="Y5" s="120">
        <v>0</v>
      </c>
      <c r="Z5" s="120">
        <v>0</v>
      </c>
      <c r="AA5" s="120">
        <v>0</v>
      </c>
      <c r="AB5" s="120">
        <v>0</v>
      </c>
      <c r="AC5" s="120">
        <v>0</v>
      </c>
      <c r="AD5" s="120">
        <v>0</v>
      </c>
      <c r="AE5" s="120">
        <v>0</v>
      </c>
      <c r="AF5" s="120">
        <v>0</v>
      </c>
      <c r="AG5" s="120">
        <v>0</v>
      </c>
      <c r="AH5" s="120">
        <v>0</v>
      </c>
      <c r="AI5" s="120">
        <v>0</v>
      </c>
      <c r="AJ5" s="346">
        <f t="shared" ref="AJ5:AJ12" si="0">SUM(F5:AI5)</f>
        <v>1844.8065759560002</v>
      </c>
    </row>
    <row r="6" spans="1:36" x14ac:dyDescent="0.4">
      <c r="A6" s="246" t="s">
        <v>213</v>
      </c>
      <c r="B6" s="247">
        <v>15</v>
      </c>
      <c r="C6" s="248">
        <v>108.88799999999999</v>
      </c>
      <c r="D6" s="254" t="s">
        <v>200</v>
      </c>
      <c r="E6" s="142"/>
      <c r="F6" s="120">
        <v>108.88799999999999</v>
      </c>
      <c r="G6" s="120">
        <v>108.88799999999999</v>
      </c>
      <c r="H6" s="120">
        <v>108.88799999999999</v>
      </c>
      <c r="I6" s="120">
        <v>108.88799999999999</v>
      </c>
      <c r="J6" s="120">
        <v>108.88799999999999</v>
      </c>
      <c r="K6" s="120">
        <v>108.88799999999999</v>
      </c>
      <c r="L6" s="120">
        <v>108.88799999999999</v>
      </c>
      <c r="M6" s="120">
        <v>108.88799999999999</v>
      </c>
      <c r="N6" s="120">
        <v>108.88799999999999</v>
      </c>
      <c r="O6" s="120">
        <v>108.88799999999999</v>
      </c>
      <c r="P6" s="120">
        <v>108.88799999999999</v>
      </c>
      <c r="Q6" s="120">
        <v>108.88799999999999</v>
      </c>
      <c r="R6" s="120">
        <v>108.88799999999999</v>
      </c>
      <c r="S6" s="120">
        <v>108.88799999999999</v>
      </c>
      <c r="T6" s="120">
        <v>108.88799999999999</v>
      </c>
      <c r="U6" s="120">
        <v>0</v>
      </c>
      <c r="V6" s="120">
        <v>0</v>
      </c>
      <c r="W6" s="120">
        <v>0</v>
      </c>
      <c r="X6" s="120">
        <v>0</v>
      </c>
      <c r="Y6" s="120">
        <v>0</v>
      </c>
      <c r="Z6" s="120">
        <v>0</v>
      </c>
      <c r="AA6" s="120">
        <v>0</v>
      </c>
      <c r="AB6" s="120">
        <v>0</v>
      </c>
      <c r="AC6" s="120">
        <v>0</v>
      </c>
      <c r="AD6" s="120">
        <v>0</v>
      </c>
      <c r="AE6" s="120">
        <v>0</v>
      </c>
      <c r="AF6" s="120">
        <v>0</v>
      </c>
      <c r="AG6" s="120">
        <v>0</v>
      </c>
      <c r="AH6" s="120">
        <v>0</v>
      </c>
      <c r="AI6" s="120">
        <v>0</v>
      </c>
      <c r="AJ6" s="81">
        <f t="shared" si="0"/>
        <v>1633.3199999999997</v>
      </c>
    </row>
    <row r="7" spans="1:36" x14ac:dyDescent="0.4">
      <c r="A7" s="246" t="s">
        <v>214</v>
      </c>
      <c r="B7" s="247">
        <v>17.5</v>
      </c>
      <c r="C7" s="248">
        <v>64.958623655913968</v>
      </c>
      <c r="D7" s="254" t="s">
        <v>200</v>
      </c>
      <c r="E7" s="142"/>
      <c r="F7" s="120">
        <v>64.958623655913968</v>
      </c>
      <c r="G7" s="120">
        <v>64.958623655913968</v>
      </c>
      <c r="H7" s="120">
        <v>64.958623655913968</v>
      </c>
      <c r="I7" s="120">
        <v>64.958623655913968</v>
      </c>
      <c r="J7" s="120">
        <v>64.958623655913968</v>
      </c>
      <c r="K7" s="120">
        <v>64.958623655913968</v>
      </c>
      <c r="L7" s="120">
        <v>64.958623655913968</v>
      </c>
      <c r="M7" s="120">
        <v>64.958623655913968</v>
      </c>
      <c r="N7" s="120">
        <v>64.958623655913968</v>
      </c>
      <c r="O7" s="120">
        <v>64.958623655913968</v>
      </c>
      <c r="P7" s="120">
        <v>64.958623655913968</v>
      </c>
      <c r="Q7" s="120">
        <v>64.958623655913968</v>
      </c>
      <c r="R7" s="120">
        <v>64.958623655913968</v>
      </c>
      <c r="S7" s="120">
        <v>64.958623655913968</v>
      </c>
      <c r="T7" s="120">
        <v>64.958623655913968</v>
      </c>
      <c r="U7" s="120">
        <v>0</v>
      </c>
      <c r="V7" s="120">
        <v>0</v>
      </c>
      <c r="W7" s="120">
        <v>0</v>
      </c>
      <c r="X7" s="120">
        <v>0</v>
      </c>
      <c r="Y7" s="120">
        <v>0</v>
      </c>
      <c r="Z7" s="120">
        <v>0</v>
      </c>
      <c r="AA7" s="120">
        <v>0</v>
      </c>
      <c r="AB7" s="120">
        <v>0</v>
      </c>
      <c r="AC7" s="120">
        <v>0</v>
      </c>
      <c r="AD7" s="120">
        <v>0</v>
      </c>
      <c r="AE7" s="120">
        <v>0</v>
      </c>
      <c r="AF7" s="120">
        <v>0</v>
      </c>
      <c r="AG7" s="120">
        <v>0</v>
      </c>
      <c r="AH7" s="120">
        <v>0</v>
      </c>
      <c r="AI7" s="120">
        <v>0</v>
      </c>
      <c r="AJ7" s="81">
        <f t="shared" si="0"/>
        <v>974.37935483870922</v>
      </c>
    </row>
    <row r="8" spans="1:36" x14ac:dyDescent="0.4">
      <c r="A8" s="246" t="s">
        <v>215</v>
      </c>
      <c r="B8" s="247">
        <v>15</v>
      </c>
      <c r="C8" s="248">
        <v>9.4739145967741933</v>
      </c>
      <c r="D8" s="254" t="s">
        <v>200</v>
      </c>
      <c r="E8" s="142"/>
      <c r="F8" s="120">
        <v>9.4739145967741933</v>
      </c>
      <c r="G8" s="120">
        <v>9.4739145967741933</v>
      </c>
      <c r="H8" s="120">
        <v>9.4739145967741933</v>
      </c>
      <c r="I8" s="120">
        <v>9.4739145967741933</v>
      </c>
      <c r="J8" s="120">
        <v>9.4739145967741933</v>
      </c>
      <c r="K8" s="120">
        <v>9.4739145967741933</v>
      </c>
      <c r="L8" s="120">
        <v>9.4739145967741933</v>
      </c>
      <c r="M8" s="120">
        <v>9.4739145967741933</v>
      </c>
      <c r="N8" s="120">
        <v>9.4739145967741933</v>
      </c>
      <c r="O8" s="120">
        <v>9.4739145967741933</v>
      </c>
      <c r="P8" s="120">
        <v>9.4739145967741933</v>
      </c>
      <c r="Q8" s="120">
        <v>9.4739145967741933</v>
      </c>
      <c r="R8" s="120">
        <v>9.4739145967741933</v>
      </c>
      <c r="S8" s="120">
        <v>9.4739145967741933</v>
      </c>
      <c r="T8" s="120">
        <v>9.4739145967741933</v>
      </c>
      <c r="U8" s="120">
        <v>0</v>
      </c>
      <c r="V8" s="120">
        <v>0</v>
      </c>
      <c r="W8" s="120">
        <v>0</v>
      </c>
      <c r="X8" s="120">
        <v>0</v>
      </c>
      <c r="Y8" s="120">
        <v>0</v>
      </c>
      <c r="Z8" s="120">
        <v>0</v>
      </c>
      <c r="AA8" s="120">
        <v>0</v>
      </c>
      <c r="AB8" s="120">
        <v>0</v>
      </c>
      <c r="AC8" s="120">
        <v>0</v>
      </c>
      <c r="AD8" s="120">
        <v>0</v>
      </c>
      <c r="AE8" s="120">
        <v>0</v>
      </c>
      <c r="AF8" s="120">
        <v>0</v>
      </c>
      <c r="AG8" s="120">
        <v>0</v>
      </c>
      <c r="AH8" s="120">
        <v>0</v>
      </c>
      <c r="AI8" s="120">
        <v>0</v>
      </c>
      <c r="AJ8" s="81">
        <f t="shared" si="0"/>
        <v>142.1087189516129</v>
      </c>
    </row>
    <row r="9" spans="1:36" x14ac:dyDescent="0.4">
      <c r="A9" s="246" t="s">
        <v>260</v>
      </c>
      <c r="B9" s="247">
        <v>3</v>
      </c>
      <c r="C9" s="248">
        <v>4.3418292894254318</v>
      </c>
      <c r="D9" s="254" t="s">
        <v>200</v>
      </c>
      <c r="E9" s="142"/>
      <c r="F9" s="120">
        <v>4.3418292894254318</v>
      </c>
      <c r="G9" s="120">
        <v>4.3418292894254318</v>
      </c>
      <c r="H9" s="120">
        <v>4.3418292894254318</v>
      </c>
      <c r="I9" s="120">
        <v>0</v>
      </c>
      <c r="J9" s="120">
        <v>0</v>
      </c>
      <c r="K9" s="120">
        <v>0</v>
      </c>
      <c r="L9" s="120">
        <v>0</v>
      </c>
      <c r="M9" s="120">
        <v>0</v>
      </c>
      <c r="N9" s="120">
        <v>0</v>
      </c>
      <c r="O9" s="120">
        <v>0</v>
      </c>
      <c r="P9" s="120">
        <v>0</v>
      </c>
      <c r="Q9" s="120">
        <v>0</v>
      </c>
      <c r="R9" s="120">
        <v>0</v>
      </c>
      <c r="S9" s="120">
        <v>0</v>
      </c>
      <c r="T9" s="120">
        <v>0</v>
      </c>
      <c r="U9" s="120">
        <v>0</v>
      </c>
      <c r="V9" s="120">
        <v>0</v>
      </c>
      <c r="W9" s="120">
        <v>0</v>
      </c>
      <c r="X9" s="120">
        <v>0</v>
      </c>
      <c r="Y9" s="120">
        <v>0</v>
      </c>
      <c r="Z9" s="120">
        <v>0</v>
      </c>
      <c r="AA9" s="120">
        <v>0</v>
      </c>
      <c r="AB9" s="120">
        <v>0</v>
      </c>
      <c r="AC9" s="120">
        <v>0</v>
      </c>
      <c r="AD9" s="120">
        <v>0</v>
      </c>
      <c r="AE9" s="120">
        <v>0</v>
      </c>
      <c r="AF9" s="120">
        <v>0</v>
      </c>
      <c r="AG9" s="120">
        <v>0</v>
      </c>
      <c r="AH9" s="120">
        <v>0</v>
      </c>
      <c r="AI9" s="120">
        <v>0</v>
      </c>
      <c r="AJ9" s="81">
        <f t="shared" si="0"/>
        <v>13.025487868276295</v>
      </c>
    </row>
    <row r="10" spans="1:36" x14ac:dyDescent="0.4">
      <c r="A10" s="246" t="s">
        <v>216</v>
      </c>
      <c r="B10" s="247">
        <v>5</v>
      </c>
      <c r="C10" s="248">
        <v>3.0702328000000003</v>
      </c>
      <c r="D10" s="254" t="s">
        <v>200</v>
      </c>
      <c r="E10" s="142"/>
      <c r="F10" s="120">
        <v>3.0702328000000003</v>
      </c>
      <c r="G10" s="120">
        <v>3.0702328000000003</v>
      </c>
      <c r="H10" s="120">
        <v>3.0702328000000003</v>
      </c>
      <c r="I10" s="120">
        <v>3.0702328000000003</v>
      </c>
      <c r="J10" s="120">
        <v>3.0702328000000003</v>
      </c>
      <c r="K10" s="120">
        <v>0</v>
      </c>
      <c r="L10" s="120">
        <v>0</v>
      </c>
      <c r="M10" s="120">
        <v>0</v>
      </c>
      <c r="N10" s="120">
        <v>0</v>
      </c>
      <c r="O10" s="120">
        <v>0</v>
      </c>
      <c r="P10" s="120">
        <v>0</v>
      </c>
      <c r="Q10" s="120">
        <v>0</v>
      </c>
      <c r="R10" s="120">
        <v>0</v>
      </c>
      <c r="S10" s="120">
        <v>0</v>
      </c>
      <c r="T10" s="120">
        <v>0</v>
      </c>
      <c r="U10" s="120">
        <v>0</v>
      </c>
      <c r="V10" s="120">
        <v>0</v>
      </c>
      <c r="W10" s="120">
        <v>0</v>
      </c>
      <c r="X10" s="120">
        <v>0</v>
      </c>
      <c r="Y10" s="120">
        <v>0</v>
      </c>
      <c r="Z10" s="120">
        <v>0</v>
      </c>
      <c r="AA10" s="120">
        <v>0</v>
      </c>
      <c r="AB10" s="120">
        <v>0</v>
      </c>
      <c r="AC10" s="120">
        <v>0</v>
      </c>
      <c r="AD10" s="120">
        <v>0</v>
      </c>
      <c r="AE10" s="120">
        <v>0</v>
      </c>
      <c r="AF10" s="120">
        <v>0</v>
      </c>
      <c r="AG10" s="120">
        <v>0</v>
      </c>
      <c r="AH10" s="120">
        <v>0</v>
      </c>
      <c r="AI10" s="120">
        <v>0</v>
      </c>
      <c r="AJ10" s="81">
        <f t="shared" si="0"/>
        <v>15.351164000000001</v>
      </c>
    </row>
    <row r="11" spans="1:36" x14ac:dyDescent="0.4">
      <c r="A11" s="246" t="s">
        <v>217</v>
      </c>
      <c r="B11" s="247">
        <v>8</v>
      </c>
      <c r="C11" s="248">
        <v>2.5533155500000011</v>
      </c>
      <c r="D11" s="254" t="s">
        <v>200</v>
      </c>
      <c r="E11" s="142"/>
      <c r="F11" s="120">
        <v>2.5533155500000011</v>
      </c>
      <c r="G11" s="120">
        <v>2.5533155500000011</v>
      </c>
      <c r="H11" s="120">
        <v>2.5533155500000011</v>
      </c>
      <c r="I11" s="120">
        <v>2.5533155500000011</v>
      </c>
      <c r="J11" s="120">
        <v>2.5533155500000011</v>
      </c>
      <c r="K11" s="120">
        <v>2.5533155500000011</v>
      </c>
      <c r="L11" s="120">
        <v>2.5533155500000011</v>
      </c>
      <c r="M11" s="120">
        <v>2.5533155500000011</v>
      </c>
      <c r="N11" s="120">
        <v>0</v>
      </c>
      <c r="O11" s="120">
        <v>0</v>
      </c>
      <c r="P11" s="120">
        <v>0</v>
      </c>
      <c r="Q11" s="120">
        <v>0</v>
      </c>
      <c r="R11" s="120">
        <v>0</v>
      </c>
      <c r="S11" s="120">
        <v>0</v>
      </c>
      <c r="T11" s="120">
        <v>0</v>
      </c>
      <c r="U11" s="120">
        <v>0</v>
      </c>
      <c r="V11" s="120">
        <v>0</v>
      </c>
      <c r="W11" s="120">
        <v>0</v>
      </c>
      <c r="X11" s="120">
        <v>0</v>
      </c>
      <c r="Y11" s="120">
        <v>0</v>
      </c>
      <c r="Z11" s="120">
        <v>0</v>
      </c>
      <c r="AA11" s="120">
        <v>0</v>
      </c>
      <c r="AB11" s="120">
        <v>0</v>
      </c>
      <c r="AC11" s="120">
        <v>0</v>
      </c>
      <c r="AD11" s="120">
        <v>0</v>
      </c>
      <c r="AE11" s="120">
        <v>0</v>
      </c>
      <c r="AF11" s="120">
        <v>0</v>
      </c>
      <c r="AG11" s="120">
        <v>0</v>
      </c>
      <c r="AH11" s="120">
        <v>0</v>
      </c>
      <c r="AI11" s="120">
        <v>0</v>
      </c>
      <c r="AJ11" s="81">
        <f t="shared" si="0"/>
        <v>20.426524400000009</v>
      </c>
    </row>
    <row r="12" spans="1:36" x14ac:dyDescent="0.4">
      <c r="A12" s="249" t="s">
        <v>218</v>
      </c>
      <c r="B12" s="250">
        <v>8</v>
      </c>
      <c r="C12" s="251">
        <v>0.62551892777777807</v>
      </c>
      <c r="D12" s="254" t="s">
        <v>200</v>
      </c>
      <c r="E12" s="238"/>
      <c r="F12" s="120">
        <v>0.62551892777777807</v>
      </c>
      <c r="G12" s="120">
        <v>0.62551892777777807</v>
      </c>
      <c r="H12" s="120">
        <v>0.62551892777777807</v>
      </c>
      <c r="I12" s="120">
        <v>0.62551892777777807</v>
      </c>
      <c r="J12" s="120">
        <v>0.62551892777777807</v>
      </c>
      <c r="K12" s="120">
        <v>0.62551892777777807</v>
      </c>
      <c r="L12" s="120">
        <v>0.62551892777777807</v>
      </c>
      <c r="M12" s="120">
        <v>0.62551892777777807</v>
      </c>
      <c r="N12" s="120">
        <v>0</v>
      </c>
      <c r="O12" s="120">
        <v>0</v>
      </c>
      <c r="P12" s="120">
        <v>0</v>
      </c>
      <c r="Q12" s="120">
        <v>0</v>
      </c>
      <c r="R12" s="120">
        <v>0</v>
      </c>
      <c r="S12" s="120">
        <v>0</v>
      </c>
      <c r="T12" s="120">
        <v>0</v>
      </c>
      <c r="U12" s="120">
        <v>0</v>
      </c>
      <c r="V12" s="120">
        <v>0</v>
      </c>
      <c r="W12" s="120">
        <v>0</v>
      </c>
      <c r="X12" s="120">
        <v>0</v>
      </c>
      <c r="Y12" s="120">
        <v>0</v>
      </c>
      <c r="Z12" s="120">
        <v>0</v>
      </c>
      <c r="AA12" s="120">
        <v>0</v>
      </c>
      <c r="AB12" s="120">
        <v>0</v>
      </c>
      <c r="AC12" s="120">
        <v>0</v>
      </c>
      <c r="AD12" s="120">
        <v>0</v>
      </c>
      <c r="AE12" s="120">
        <v>0</v>
      </c>
      <c r="AF12" s="120">
        <v>0</v>
      </c>
      <c r="AG12" s="120">
        <v>0</v>
      </c>
      <c r="AH12" s="120">
        <v>0</v>
      </c>
      <c r="AI12" s="120">
        <v>0</v>
      </c>
      <c r="AJ12" s="81">
        <f t="shared" si="0"/>
        <v>5.0041514222222245</v>
      </c>
    </row>
    <row r="13" spans="1:36" x14ac:dyDescent="0.4">
      <c r="A13" s="233" t="s">
        <v>204</v>
      </c>
      <c r="B13" s="234"/>
      <c r="C13" s="137">
        <f>SUM(C5:C12)</f>
        <v>322.10431246105804</v>
      </c>
      <c r="D13" s="255" t="s">
        <v>200</v>
      </c>
      <c r="E13" s="142"/>
      <c r="F13" s="134">
        <f t="shared" ref="F13:AI13" si="1">SUM(F5:F12)</f>
        <v>322.10431246105804</v>
      </c>
      <c r="G13" s="134">
        <f t="shared" si="1"/>
        <v>322.10431246105804</v>
      </c>
      <c r="H13" s="134">
        <f t="shared" si="1"/>
        <v>322.10431246105804</v>
      </c>
      <c r="I13" s="134">
        <f t="shared" si="1"/>
        <v>317.7624831716326</v>
      </c>
      <c r="J13" s="134">
        <f t="shared" si="1"/>
        <v>317.7624831716326</v>
      </c>
      <c r="K13" s="134">
        <f t="shared" si="1"/>
        <v>314.69225037163261</v>
      </c>
      <c r="L13" s="134">
        <f t="shared" si="1"/>
        <v>314.69225037163261</v>
      </c>
      <c r="M13" s="134">
        <f t="shared" si="1"/>
        <v>314.69225037163261</v>
      </c>
      <c r="N13" s="134">
        <f t="shared" si="1"/>
        <v>304.31992489935487</v>
      </c>
      <c r="O13" s="134">
        <f t="shared" si="1"/>
        <v>304.31992489935487</v>
      </c>
      <c r="P13" s="134">
        <f t="shared" si="1"/>
        <v>304.01713177935483</v>
      </c>
      <c r="Q13" s="134">
        <f t="shared" si="1"/>
        <v>302.56767097935483</v>
      </c>
      <c r="R13" s="134">
        <f t="shared" si="1"/>
        <v>302.56767097935483</v>
      </c>
      <c r="S13" s="134">
        <f t="shared" si="1"/>
        <v>302.56767097935483</v>
      </c>
      <c r="T13" s="134">
        <f t="shared" si="1"/>
        <v>280.91921147935477</v>
      </c>
      <c r="U13" s="134">
        <f t="shared" si="1"/>
        <v>1.2281166000000001</v>
      </c>
      <c r="V13" s="134">
        <f t="shared" si="1"/>
        <v>0</v>
      </c>
      <c r="W13" s="134">
        <f t="shared" si="1"/>
        <v>0</v>
      </c>
      <c r="X13" s="134">
        <f t="shared" si="1"/>
        <v>0</v>
      </c>
      <c r="Y13" s="134">
        <f t="shared" si="1"/>
        <v>0</v>
      </c>
      <c r="Z13" s="134">
        <f t="shared" si="1"/>
        <v>0</v>
      </c>
      <c r="AA13" s="134">
        <f t="shared" si="1"/>
        <v>0</v>
      </c>
      <c r="AB13" s="134">
        <f t="shared" si="1"/>
        <v>0</v>
      </c>
      <c r="AC13" s="134">
        <f t="shared" si="1"/>
        <v>0</v>
      </c>
      <c r="AD13" s="134">
        <f t="shared" si="1"/>
        <v>0</v>
      </c>
      <c r="AE13" s="134">
        <f t="shared" si="1"/>
        <v>0</v>
      </c>
      <c r="AF13" s="134">
        <f t="shared" si="1"/>
        <v>0</v>
      </c>
      <c r="AG13" s="134">
        <f t="shared" si="1"/>
        <v>0</v>
      </c>
      <c r="AH13" s="134">
        <f t="shared" si="1"/>
        <v>0</v>
      </c>
      <c r="AI13" s="134">
        <f t="shared" si="1"/>
        <v>0</v>
      </c>
      <c r="AJ13" s="134">
        <f>SUM(F13:AI13)</f>
        <v>4648.4219774368221</v>
      </c>
    </row>
    <row r="14" spans="1:36" x14ac:dyDescent="0.4">
      <c r="A14" s="233" t="s">
        <v>141</v>
      </c>
      <c r="B14" s="235"/>
      <c r="C14" s="236"/>
      <c r="D14" s="237"/>
      <c r="E14" s="142"/>
      <c r="F14" s="134">
        <v>0</v>
      </c>
      <c r="G14" s="134">
        <f>F13-G13</f>
        <v>0</v>
      </c>
      <c r="H14" s="134">
        <f t="shared" ref="H14:AI14" si="2">G13-H13</f>
        <v>0</v>
      </c>
      <c r="I14" s="134">
        <f t="shared" si="2"/>
        <v>4.3418292894254478</v>
      </c>
      <c r="J14" s="134">
        <f t="shared" si="2"/>
        <v>0</v>
      </c>
      <c r="K14" s="134">
        <f t="shared" si="2"/>
        <v>3.0702327999999852</v>
      </c>
      <c r="L14" s="134">
        <f t="shared" si="2"/>
        <v>0</v>
      </c>
      <c r="M14" s="134">
        <f t="shared" si="2"/>
        <v>0</v>
      </c>
      <c r="N14" s="134">
        <f t="shared" si="2"/>
        <v>10.372325472277737</v>
      </c>
      <c r="O14" s="134">
        <f t="shared" si="2"/>
        <v>0</v>
      </c>
      <c r="P14" s="134">
        <f t="shared" si="2"/>
        <v>0.30279312000004666</v>
      </c>
      <c r="Q14" s="134">
        <f t="shared" si="2"/>
        <v>1.4494607999999971</v>
      </c>
      <c r="R14" s="134">
        <f t="shared" si="2"/>
        <v>0</v>
      </c>
      <c r="S14" s="134">
        <f t="shared" si="2"/>
        <v>0</v>
      </c>
      <c r="T14" s="134">
        <f t="shared" si="2"/>
        <v>21.648459500000058</v>
      </c>
      <c r="U14" s="134">
        <f t="shared" si="2"/>
        <v>279.69109487935475</v>
      </c>
      <c r="V14" s="134">
        <f t="shared" si="2"/>
        <v>1.2281166000000001</v>
      </c>
      <c r="W14" s="134">
        <f t="shared" si="2"/>
        <v>0</v>
      </c>
      <c r="X14" s="134">
        <f t="shared" si="2"/>
        <v>0</v>
      </c>
      <c r="Y14" s="134">
        <f t="shared" si="2"/>
        <v>0</v>
      </c>
      <c r="Z14" s="134">
        <f t="shared" si="2"/>
        <v>0</v>
      </c>
      <c r="AA14" s="134">
        <f t="shared" si="2"/>
        <v>0</v>
      </c>
      <c r="AB14" s="134">
        <f t="shared" si="2"/>
        <v>0</v>
      </c>
      <c r="AC14" s="134">
        <f t="shared" si="2"/>
        <v>0</v>
      </c>
      <c r="AD14" s="134">
        <f t="shared" si="2"/>
        <v>0</v>
      </c>
      <c r="AE14" s="134">
        <f t="shared" si="2"/>
        <v>0</v>
      </c>
      <c r="AF14" s="134">
        <f t="shared" si="2"/>
        <v>0</v>
      </c>
      <c r="AG14" s="134">
        <f t="shared" si="2"/>
        <v>0</v>
      </c>
      <c r="AH14" s="134">
        <f t="shared" si="2"/>
        <v>0</v>
      </c>
      <c r="AI14" s="134">
        <f t="shared" si="2"/>
        <v>0</v>
      </c>
      <c r="AJ14" s="77"/>
    </row>
    <row r="15" spans="1:36" x14ac:dyDescent="0.4">
      <c r="A15" s="233" t="s">
        <v>143</v>
      </c>
      <c r="B15" s="235"/>
      <c r="C15" s="236"/>
      <c r="D15" s="237"/>
      <c r="E15" s="142"/>
      <c r="F15" s="134">
        <v>0</v>
      </c>
      <c r="G15" s="134">
        <f>$F$13-G13</f>
        <v>0</v>
      </c>
      <c r="H15" s="134">
        <f t="shared" ref="H15:AH15" si="3">$F$13-H13</f>
        <v>0</v>
      </c>
      <c r="I15" s="134">
        <f t="shared" si="3"/>
        <v>4.3418292894254478</v>
      </c>
      <c r="J15" s="134">
        <f t="shared" si="3"/>
        <v>4.3418292894254478</v>
      </c>
      <c r="K15" s="134">
        <f t="shared" si="3"/>
        <v>7.412062089425433</v>
      </c>
      <c r="L15" s="134">
        <f t="shared" si="3"/>
        <v>7.412062089425433</v>
      </c>
      <c r="M15" s="134">
        <f t="shared" si="3"/>
        <v>7.412062089425433</v>
      </c>
      <c r="N15" s="134">
        <f t="shared" si="3"/>
        <v>17.78438756170317</v>
      </c>
      <c r="O15" s="134">
        <f t="shared" si="3"/>
        <v>17.78438756170317</v>
      </c>
      <c r="P15" s="134">
        <f t="shared" si="3"/>
        <v>18.087180681703217</v>
      </c>
      <c r="Q15" s="134">
        <f t="shared" si="3"/>
        <v>19.536641481703214</v>
      </c>
      <c r="R15" s="134">
        <f t="shared" si="3"/>
        <v>19.536641481703214</v>
      </c>
      <c r="S15" s="134">
        <f t="shared" si="3"/>
        <v>19.536641481703214</v>
      </c>
      <c r="T15" s="134">
        <f t="shared" si="3"/>
        <v>41.185100981703272</v>
      </c>
      <c r="U15" s="134">
        <f t="shared" si="3"/>
        <v>320.87619586105802</v>
      </c>
      <c r="V15" s="134">
        <f t="shared" si="3"/>
        <v>322.10431246105804</v>
      </c>
      <c r="W15" s="134">
        <f t="shared" si="3"/>
        <v>322.10431246105804</v>
      </c>
      <c r="X15" s="134">
        <f t="shared" si="3"/>
        <v>322.10431246105804</v>
      </c>
      <c r="Y15" s="134">
        <f t="shared" si="3"/>
        <v>322.10431246105804</v>
      </c>
      <c r="Z15" s="134">
        <f t="shared" si="3"/>
        <v>322.10431246105804</v>
      </c>
      <c r="AA15" s="134">
        <f t="shared" si="3"/>
        <v>322.10431246105804</v>
      </c>
      <c r="AB15" s="134">
        <f t="shared" si="3"/>
        <v>322.10431246105804</v>
      </c>
      <c r="AC15" s="134">
        <f t="shared" si="3"/>
        <v>322.10431246105804</v>
      </c>
      <c r="AD15" s="134">
        <f t="shared" si="3"/>
        <v>322.10431246105804</v>
      </c>
      <c r="AE15" s="134">
        <f t="shared" si="3"/>
        <v>322.10431246105804</v>
      </c>
      <c r="AF15" s="134">
        <f t="shared" si="3"/>
        <v>322.10431246105804</v>
      </c>
      <c r="AG15" s="134">
        <f t="shared" si="3"/>
        <v>322.10431246105804</v>
      </c>
      <c r="AH15" s="134">
        <f t="shared" si="3"/>
        <v>322.10431246105804</v>
      </c>
      <c r="AI15" s="134">
        <f>$F$13-AI13</f>
        <v>322.10431246105804</v>
      </c>
      <c r="AJ15" s="82"/>
    </row>
    <row r="16" spans="1:36" x14ac:dyDescent="0.4">
      <c r="A16" s="252" t="s">
        <v>205</v>
      </c>
      <c r="B16" s="253">
        <f>SUMPRODUCT(B5:B12,C5:C12)/C13</f>
        <v>14.871228606655272</v>
      </c>
      <c r="C16" s="245"/>
      <c r="D16" s="245"/>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row>
  </sheetData>
  <mergeCells count="5">
    <mergeCell ref="AJ3:AJ4"/>
    <mergeCell ref="A3:A4"/>
    <mergeCell ref="B3:B4"/>
    <mergeCell ref="C3:C4"/>
    <mergeCell ref="D3:D4"/>
  </mergeCells>
  <pageMargins left="0.7" right="0.7" top="0.75" bottom="0.75" header="0.3" footer="0.3"/>
  <pageSetup orientation="portrait" r:id="rId1"/>
  <ignoredErrors>
    <ignoredError sqref="F13:V15" formulaRang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19CD-2896-49AF-8941-30A7216B962F}">
  <dimension ref="A1:AJ22"/>
  <sheetViews>
    <sheetView workbookViewId="0"/>
  </sheetViews>
  <sheetFormatPr defaultColWidth="8.84375" defaultRowHeight="15" x14ac:dyDescent="0.4"/>
  <cols>
    <col min="1" max="1" width="22.23046875" style="67" customWidth="1"/>
    <col min="2" max="2" width="5.84375" style="67" customWidth="1"/>
    <col min="3" max="3" width="10.07421875" style="67" customWidth="1"/>
    <col min="4" max="4" width="4.07421875" style="67" bestFit="1" customWidth="1"/>
    <col min="5" max="35" width="5.4609375" style="67" customWidth="1"/>
    <col min="36" max="36" width="7.84375" style="67" customWidth="1"/>
    <col min="37" max="16384" width="8.84375" style="67"/>
  </cols>
  <sheetData>
    <row r="1" spans="1:36" x14ac:dyDescent="0.4">
      <c r="A1" s="9" t="s">
        <v>197</v>
      </c>
    </row>
    <row r="2" spans="1:36" x14ac:dyDescent="0.4">
      <c r="A2" s="78"/>
    </row>
    <row r="3" spans="1:36" x14ac:dyDescent="0.4">
      <c r="A3" s="78"/>
      <c r="E3" s="87">
        <v>0</v>
      </c>
      <c r="F3" s="87">
        <v>1</v>
      </c>
      <c r="G3" s="87">
        <v>2</v>
      </c>
      <c r="H3" s="87">
        <v>3</v>
      </c>
      <c r="I3" s="87">
        <v>4</v>
      </c>
      <c r="J3" s="87">
        <v>5</v>
      </c>
      <c r="K3" s="87">
        <v>6</v>
      </c>
      <c r="L3" s="87">
        <v>7</v>
      </c>
      <c r="M3" s="87">
        <v>8</v>
      </c>
      <c r="N3" s="87">
        <v>9</v>
      </c>
      <c r="O3" s="87">
        <v>10</v>
      </c>
      <c r="P3" s="87">
        <v>11</v>
      </c>
      <c r="Q3" s="87">
        <v>12</v>
      </c>
      <c r="R3" s="87">
        <v>13</v>
      </c>
      <c r="S3" s="87">
        <v>14</v>
      </c>
      <c r="T3" s="87">
        <v>15</v>
      </c>
      <c r="U3" s="87">
        <v>16</v>
      </c>
      <c r="V3" s="87">
        <v>17</v>
      </c>
      <c r="W3" s="87">
        <v>18</v>
      </c>
      <c r="X3" s="87">
        <v>19</v>
      </c>
      <c r="Y3" s="87">
        <v>20</v>
      </c>
      <c r="Z3" s="87">
        <v>21</v>
      </c>
      <c r="AA3" s="87">
        <v>22</v>
      </c>
      <c r="AB3" s="87">
        <v>23</v>
      </c>
      <c r="AC3" s="87">
        <v>24</v>
      </c>
      <c r="AD3" s="87">
        <v>25</v>
      </c>
      <c r="AE3" s="87">
        <v>26</v>
      </c>
      <c r="AF3" s="87">
        <v>27</v>
      </c>
      <c r="AG3" s="87">
        <v>28</v>
      </c>
      <c r="AH3" s="87">
        <v>29</v>
      </c>
      <c r="AI3" s="87">
        <v>30</v>
      </c>
    </row>
    <row r="4" spans="1:36" ht="21.75" customHeight="1" x14ac:dyDescent="0.4">
      <c r="A4" s="476" t="s">
        <v>2</v>
      </c>
      <c r="B4" s="444" t="s">
        <v>0</v>
      </c>
      <c r="C4" s="444" t="s">
        <v>201</v>
      </c>
      <c r="D4" s="451" t="s">
        <v>88</v>
      </c>
      <c r="E4" s="473" t="s">
        <v>142</v>
      </c>
      <c r="F4" s="474"/>
      <c r="G4" s="474"/>
      <c r="H4" s="474"/>
      <c r="I4" s="474"/>
      <c r="J4" s="474"/>
      <c r="K4" s="474"/>
      <c r="L4" s="474"/>
      <c r="M4" s="474"/>
      <c r="N4" s="474"/>
      <c r="O4" s="474"/>
      <c r="P4" s="474"/>
      <c r="Q4" s="474"/>
      <c r="R4" s="474"/>
      <c r="S4" s="475"/>
      <c r="T4" s="132"/>
      <c r="U4" s="132"/>
      <c r="V4" s="132"/>
      <c r="W4" s="132"/>
      <c r="X4" s="132"/>
      <c r="Y4" s="132"/>
      <c r="Z4" s="132"/>
      <c r="AA4" s="132"/>
      <c r="AB4" s="132"/>
      <c r="AC4" s="132"/>
      <c r="AD4" s="132"/>
      <c r="AE4" s="132"/>
      <c r="AF4" s="132"/>
      <c r="AG4" s="132"/>
      <c r="AH4" s="132"/>
      <c r="AI4" s="132"/>
      <c r="AJ4" s="444" t="s">
        <v>1</v>
      </c>
    </row>
    <row r="5" spans="1:36" ht="21.75" customHeight="1" x14ac:dyDescent="0.4">
      <c r="A5" s="477"/>
      <c r="B5" s="445"/>
      <c r="C5" s="445"/>
      <c r="D5" s="452"/>
      <c r="E5" s="145">
        <v>2018</v>
      </c>
      <c r="F5" s="145">
        <v>2019</v>
      </c>
      <c r="G5" s="145">
        <v>2020</v>
      </c>
      <c r="H5" s="145">
        <v>2021</v>
      </c>
      <c r="I5" s="145">
        <v>2022</v>
      </c>
      <c r="J5" s="145">
        <v>2023</v>
      </c>
      <c r="K5" s="145">
        <v>2024</v>
      </c>
      <c r="L5" s="145">
        <v>2025</v>
      </c>
      <c r="M5" s="145">
        <v>2026</v>
      </c>
      <c r="N5" s="145">
        <v>2027</v>
      </c>
      <c r="O5" s="145">
        <v>2028</v>
      </c>
      <c r="P5" s="145">
        <v>2029</v>
      </c>
      <c r="Q5" s="145">
        <v>2030</v>
      </c>
      <c r="R5" s="145">
        <v>2031</v>
      </c>
      <c r="S5" s="145">
        <v>2032</v>
      </c>
      <c r="T5" s="116">
        <v>2033</v>
      </c>
      <c r="U5" s="117">
        <v>2034</v>
      </c>
      <c r="V5" s="117">
        <v>2035</v>
      </c>
      <c r="W5" s="117">
        <v>2036</v>
      </c>
      <c r="X5" s="117">
        <v>2037</v>
      </c>
      <c r="Y5" s="117">
        <v>2038</v>
      </c>
      <c r="Z5" s="117">
        <v>2039</v>
      </c>
      <c r="AA5" s="117">
        <v>2040</v>
      </c>
      <c r="AB5" s="117">
        <v>2041</v>
      </c>
      <c r="AC5" s="117">
        <v>2042</v>
      </c>
      <c r="AD5" s="117">
        <v>2043</v>
      </c>
      <c r="AE5" s="117">
        <v>2044</v>
      </c>
      <c r="AF5" s="117">
        <v>2045</v>
      </c>
      <c r="AG5" s="117">
        <v>2046</v>
      </c>
      <c r="AH5" s="117">
        <v>2047</v>
      </c>
      <c r="AI5" s="308">
        <v>2048</v>
      </c>
      <c r="AJ5" s="445"/>
    </row>
    <row r="6" spans="1:36" x14ac:dyDescent="0.4">
      <c r="A6" s="138" t="s">
        <v>198</v>
      </c>
      <c r="B6" s="139">
        <v>15</v>
      </c>
      <c r="C6" s="140">
        <v>9174.5946277963703</v>
      </c>
      <c r="D6" s="141" t="s">
        <v>200</v>
      </c>
      <c r="E6" s="142"/>
      <c r="F6" s="140">
        <f>IF(F$3&lt;$B6,$C6,IF((($B6-F$3+1)&gt;0),($B6-F$3+1)*E6,0))</f>
        <v>9174.5946277963703</v>
      </c>
      <c r="G6" s="140">
        <f t="shared" ref="G6:AI6" si="0">IF(G$3&lt;$B6,$C6,IF((($B6-G$3+1)&gt;0),($B6-G$3+1)*F6,0))</f>
        <v>9174.5946277963703</v>
      </c>
      <c r="H6" s="140">
        <f t="shared" si="0"/>
        <v>9174.5946277963703</v>
      </c>
      <c r="I6" s="140">
        <f t="shared" si="0"/>
        <v>9174.5946277963703</v>
      </c>
      <c r="J6" s="140">
        <f t="shared" si="0"/>
        <v>9174.5946277963703</v>
      </c>
      <c r="K6" s="140">
        <f t="shared" si="0"/>
        <v>9174.5946277963703</v>
      </c>
      <c r="L6" s="140">
        <f t="shared" si="0"/>
        <v>9174.5946277963703</v>
      </c>
      <c r="M6" s="140">
        <f t="shared" si="0"/>
        <v>9174.5946277963703</v>
      </c>
      <c r="N6" s="140">
        <f t="shared" si="0"/>
        <v>9174.5946277963703</v>
      </c>
      <c r="O6" s="140">
        <f t="shared" si="0"/>
        <v>9174.5946277963703</v>
      </c>
      <c r="P6" s="140">
        <f t="shared" si="0"/>
        <v>9174.5946277963703</v>
      </c>
      <c r="Q6" s="140">
        <f t="shared" si="0"/>
        <v>9174.5946277963703</v>
      </c>
      <c r="R6" s="140">
        <f t="shared" si="0"/>
        <v>9174.5946277963703</v>
      </c>
      <c r="S6" s="140">
        <f t="shared" si="0"/>
        <v>9174.5946277963703</v>
      </c>
      <c r="T6" s="36">
        <f t="shared" si="0"/>
        <v>9174.5946277963703</v>
      </c>
      <c r="U6" s="36">
        <f t="shared" si="0"/>
        <v>0</v>
      </c>
      <c r="V6" s="36">
        <f t="shared" si="0"/>
        <v>0</v>
      </c>
      <c r="W6" s="36">
        <f t="shared" si="0"/>
        <v>0</v>
      </c>
      <c r="X6" s="36">
        <f t="shared" si="0"/>
        <v>0</v>
      </c>
      <c r="Y6" s="36">
        <f t="shared" si="0"/>
        <v>0</v>
      </c>
      <c r="Z6" s="36">
        <f t="shared" si="0"/>
        <v>0</v>
      </c>
      <c r="AA6" s="36">
        <f t="shared" si="0"/>
        <v>0</v>
      </c>
      <c r="AB6" s="36">
        <f t="shared" si="0"/>
        <v>0</v>
      </c>
      <c r="AC6" s="36">
        <f t="shared" si="0"/>
        <v>0</v>
      </c>
      <c r="AD6" s="36">
        <f t="shared" si="0"/>
        <v>0</v>
      </c>
      <c r="AE6" s="36">
        <f t="shared" si="0"/>
        <v>0</v>
      </c>
      <c r="AF6" s="36">
        <f t="shared" si="0"/>
        <v>0</v>
      </c>
      <c r="AG6" s="36">
        <f t="shared" si="0"/>
        <v>0</v>
      </c>
      <c r="AH6" s="36">
        <f t="shared" si="0"/>
        <v>0</v>
      </c>
      <c r="AI6" s="36">
        <f t="shared" si="0"/>
        <v>0</v>
      </c>
      <c r="AJ6" s="347">
        <f t="shared" ref="AJ6" si="1">SUM(E6:AI6)</f>
        <v>137618.91941694551</v>
      </c>
    </row>
    <row r="7" spans="1:36" x14ac:dyDescent="0.4">
      <c r="A7" s="233" t="s">
        <v>204</v>
      </c>
      <c r="B7" s="234"/>
      <c r="C7" s="137">
        <f>SUM(C6:C6)</f>
        <v>9174.5946277963703</v>
      </c>
      <c r="D7" s="255" t="s">
        <v>200</v>
      </c>
      <c r="E7" s="135"/>
      <c r="F7" s="134">
        <f t="shared" ref="F7:AJ7" si="2">SUM(F6:F6)</f>
        <v>9174.5946277963703</v>
      </c>
      <c r="G7" s="134">
        <f t="shared" si="2"/>
        <v>9174.5946277963703</v>
      </c>
      <c r="H7" s="134">
        <f t="shared" si="2"/>
        <v>9174.5946277963703</v>
      </c>
      <c r="I7" s="134">
        <f t="shared" si="2"/>
        <v>9174.5946277963703</v>
      </c>
      <c r="J7" s="134">
        <f t="shared" si="2"/>
        <v>9174.5946277963703</v>
      </c>
      <c r="K7" s="134">
        <f t="shared" si="2"/>
        <v>9174.5946277963703</v>
      </c>
      <c r="L7" s="134">
        <f t="shared" si="2"/>
        <v>9174.5946277963703</v>
      </c>
      <c r="M7" s="134">
        <f t="shared" si="2"/>
        <v>9174.5946277963703</v>
      </c>
      <c r="N7" s="134">
        <f t="shared" si="2"/>
        <v>9174.5946277963703</v>
      </c>
      <c r="O7" s="134">
        <f t="shared" si="2"/>
        <v>9174.5946277963703</v>
      </c>
      <c r="P7" s="134">
        <f t="shared" si="2"/>
        <v>9174.5946277963703</v>
      </c>
      <c r="Q7" s="134">
        <f t="shared" si="2"/>
        <v>9174.5946277963703</v>
      </c>
      <c r="R7" s="134">
        <f t="shared" si="2"/>
        <v>9174.5946277963703</v>
      </c>
      <c r="S7" s="134">
        <f t="shared" si="2"/>
        <v>9174.5946277963703</v>
      </c>
      <c r="T7" s="133">
        <f t="shared" si="2"/>
        <v>9174.5946277963703</v>
      </c>
      <c r="U7" s="130">
        <f t="shared" si="2"/>
        <v>0</v>
      </c>
      <c r="V7" s="130">
        <f t="shared" si="2"/>
        <v>0</v>
      </c>
      <c r="W7" s="130">
        <f t="shared" si="2"/>
        <v>0</v>
      </c>
      <c r="X7" s="130">
        <f t="shared" si="2"/>
        <v>0</v>
      </c>
      <c r="Y7" s="130">
        <f t="shared" si="2"/>
        <v>0</v>
      </c>
      <c r="Z7" s="130">
        <f t="shared" si="2"/>
        <v>0</v>
      </c>
      <c r="AA7" s="130">
        <f t="shared" si="2"/>
        <v>0</v>
      </c>
      <c r="AB7" s="130">
        <f t="shared" si="2"/>
        <v>0</v>
      </c>
      <c r="AC7" s="130">
        <f t="shared" si="2"/>
        <v>0</v>
      </c>
      <c r="AD7" s="130">
        <f t="shared" si="2"/>
        <v>0</v>
      </c>
      <c r="AE7" s="130">
        <f t="shared" si="2"/>
        <v>0</v>
      </c>
      <c r="AF7" s="130">
        <f t="shared" si="2"/>
        <v>0</v>
      </c>
      <c r="AG7" s="130">
        <f t="shared" si="2"/>
        <v>0</v>
      </c>
      <c r="AH7" s="130">
        <f t="shared" si="2"/>
        <v>0</v>
      </c>
      <c r="AI7" s="130">
        <f t="shared" si="2"/>
        <v>0</v>
      </c>
      <c r="AJ7" s="130">
        <f t="shared" si="2"/>
        <v>137618.91941694551</v>
      </c>
    </row>
    <row r="8" spans="1:36" x14ac:dyDescent="0.4">
      <c r="A8" s="233" t="s">
        <v>141</v>
      </c>
      <c r="B8" s="235"/>
      <c r="C8" s="236"/>
      <c r="D8" s="237"/>
      <c r="E8" s="135"/>
      <c r="F8" s="134">
        <v>0</v>
      </c>
      <c r="G8" s="134">
        <f>F7-G7</f>
        <v>0</v>
      </c>
      <c r="H8" s="134">
        <f t="shared" ref="H8:AI8" si="3">G7-H7</f>
        <v>0</v>
      </c>
      <c r="I8" s="134">
        <f t="shared" si="3"/>
        <v>0</v>
      </c>
      <c r="J8" s="134">
        <f t="shared" si="3"/>
        <v>0</v>
      </c>
      <c r="K8" s="134">
        <f t="shared" si="3"/>
        <v>0</v>
      </c>
      <c r="L8" s="134">
        <f t="shared" si="3"/>
        <v>0</v>
      </c>
      <c r="M8" s="134">
        <f t="shared" si="3"/>
        <v>0</v>
      </c>
      <c r="N8" s="134">
        <f t="shared" si="3"/>
        <v>0</v>
      </c>
      <c r="O8" s="134">
        <f t="shared" si="3"/>
        <v>0</v>
      </c>
      <c r="P8" s="134">
        <f t="shared" si="3"/>
        <v>0</v>
      </c>
      <c r="Q8" s="134">
        <f t="shared" si="3"/>
        <v>0</v>
      </c>
      <c r="R8" s="134">
        <f t="shared" si="3"/>
        <v>0</v>
      </c>
      <c r="S8" s="134">
        <f t="shared" si="3"/>
        <v>0</v>
      </c>
      <c r="T8" s="123">
        <f t="shared" si="3"/>
        <v>0</v>
      </c>
      <c r="U8" s="123">
        <f t="shared" si="3"/>
        <v>9174.5946277963703</v>
      </c>
      <c r="V8" s="123">
        <f t="shared" si="3"/>
        <v>0</v>
      </c>
      <c r="W8" s="123">
        <f t="shared" si="3"/>
        <v>0</v>
      </c>
      <c r="X8" s="123">
        <f t="shared" si="3"/>
        <v>0</v>
      </c>
      <c r="Y8" s="123">
        <f t="shared" si="3"/>
        <v>0</v>
      </c>
      <c r="Z8" s="123">
        <f t="shared" si="3"/>
        <v>0</v>
      </c>
      <c r="AA8" s="123">
        <f t="shared" si="3"/>
        <v>0</v>
      </c>
      <c r="AB8" s="123">
        <f t="shared" si="3"/>
        <v>0</v>
      </c>
      <c r="AC8" s="123">
        <f t="shared" si="3"/>
        <v>0</v>
      </c>
      <c r="AD8" s="123">
        <f t="shared" si="3"/>
        <v>0</v>
      </c>
      <c r="AE8" s="123">
        <f t="shared" si="3"/>
        <v>0</v>
      </c>
      <c r="AF8" s="123">
        <f t="shared" si="3"/>
        <v>0</v>
      </c>
      <c r="AG8" s="123">
        <f t="shared" si="3"/>
        <v>0</v>
      </c>
      <c r="AH8" s="123">
        <f t="shared" si="3"/>
        <v>0</v>
      </c>
      <c r="AI8" s="123">
        <f t="shared" si="3"/>
        <v>0</v>
      </c>
      <c r="AJ8" s="77"/>
    </row>
    <row r="9" spans="1:36" x14ac:dyDescent="0.4">
      <c r="A9" s="233" t="s">
        <v>143</v>
      </c>
      <c r="B9" s="235"/>
      <c r="C9" s="236"/>
      <c r="D9" s="237"/>
      <c r="E9" s="135"/>
      <c r="F9" s="134">
        <v>0</v>
      </c>
      <c r="G9" s="134">
        <f>$F$7-G7</f>
        <v>0</v>
      </c>
      <c r="H9" s="134">
        <f t="shared" ref="H9:AH9" si="4">$F$7-H7</f>
        <v>0</v>
      </c>
      <c r="I9" s="134">
        <f t="shared" si="4"/>
        <v>0</v>
      </c>
      <c r="J9" s="134">
        <f t="shared" si="4"/>
        <v>0</v>
      </c>
      <c r="K9" s="134">
        <f t="shared" si="4"/>
        <v>0</v>
      </c>
      <c r="L9" s="134">
        <f t="shared" si="4"/>
        <v>0</v>
      </c>
      <c r="M9" s="134">
        <f t="shared" si="4"/>
        <v>0</v>
      </c>
      <c r="N9" s="134">
        <f t="shared" si="4"/>
        <v>0</v>
      </c>
      <c r="O9" s="134">
        <f t="shared" si="4"/>
        <v>0</v>
      </c>
      <c r="P9" s="134">
        <f t="shared" si="4"/>
        <v>0</v>
      </c>
      <c r="Q9" s="134">
        <f t="shared" si="4"/>
        <v>0</v>
      </c>
      <c r="R9" s="134">
        <f t="shared" si="4"/>
        <v>0</v>
      </c>
      <c r="S9" s="134">
        <f t="shared" si="4"/>
        <v>0</v>
      </c>
      <c r="T9" s="124">
        <f t="shared" si="4"/>
        <v>0</v>
      </c>
      <c r="U9" s="124">
        <f t="shared" si="4"/>
        <v>9174.5946277963703</v>
      </c>
      <c r="V9" s="124">
        <f t="shared" si="4"/>
        <v>9174.5946277963703</v>
      </c>
      <c r="W9" s="124">
        <f t="shared" si="4"/>
        <v>9174.5946277963703</v>
      </c>
      <c r="X9" s="124">
        <f t="shared" si="4"/>
        <v>9174.5946277963703</v>
      </c>
      <c r="Y9" s="124">
        <f t="shared" si="4"/>
        <v>9174.5946277963703</v>
      </c>
      <c r="Z9" s="124">
        <f t="shared" si="4"/>
        <v>9174.5946277963703</v>
      </c>
      <c r="AA9" s="124">
        <f t="shared" si="4"/>
        <v>9174.5946277963703</v>
      </c>
      <c r="AB9" s="124">
        <f t="shared" si="4"/>
        <v>9174.5946277963703</v>
      </c>
      <c r="AC9" s="124">
        <f t="shared" si="4"/>
        <v>9174.5946277963703</v>
      </c>
      <c r="AD9" s="124">
        <f t="shared" si="4"/>
        <v>9174.5946277963703</v>
      </c>
      <c r="AE9" s="124">
        <f t="shared" si="4"/>
        <v>9174.5946277963703</v>
      </c>
      <c r="AF9" s="124">
        <f t="shared" si="4"/>
        <v>9174.5946277963703</v>
      </c>
      <c r="AG9" s="124">
        <f t="shared" si="4"/>
        <v>9174.5946277963703</v>
      </c>
      <c r="AH9" s="124">
        <f t="shared" si="4"/>
        <v>9174.5946277963703</v>
      </c>
      <c r="AI9" s="124">
        <f>$F$7-AI7</f>
        <v>9174.5946277963703</v>
      </c>
      <c r="AJ9" s="82"/>
    </row>
    <row r="10" spans="1:36" x14ac:dyDescent="0.4">
      <c r="A10" s="252" t="s">
        <v>205</v>
      </c>
      <c r="B10" s="253">
        <f>SUMPRODUCT(B6:B6,C6:C6)/C7</f>
        <v>14.999999999999998</v>
      </c>
      <c r="C10" s="245"/>
      <c r="D10" s="245"/>
      <c r="E10" s="144"/>
      <c r="F10" s="144"/>
      <c r="G10" s="144"/>
      <c r="H10" s="144"/>
      <c r="I10" s="144"/>
      <c r="J10" s="144"/>
      <c r="K10" s="144"/>
      <c r="L10" s="144"/>
      <c r="M10" s="144"/>
      <c r="N10" s="144"/>
      <c r="O10" s="144"/>
      <c r="P10" s="144"/>
      <c r="Q10" s="144"/>
      <c r="R10" s="144"/>
      <c r="S10" s="144"/>
      <c r="T10" s="144"/>
    </row>
    <row r="11" spans="1:36" hidden="1" x14ac:dyDescent="0.4">
      <c r="A11" s="144"/>
      <c r="B11" s="144"/>
      <c r="C11" s="144"/>
      <c r="D11" s="144"/>
      <c r="E11" s="144"/>
      <c r="F11" s="144"/>
      <c r="G11" s="144"/>
      <c r="H11" s="144"/>
      <c r="I11" s="144"/>
      <c r="J11" s="144"/>
      <c r="K11" s="144"/>
      <c r="L11" s="144"/>
      <c r="M11" s="144"/>
      <c r="N11" s="144"/>
      <c r="O11" s="144"/>
      <c r="P11" s="144"/>
      <c r="Q11" s="144"/>
      <c r="R11" s="144"/>
      <c r="S11" s="144"/>
      <c r="T11" s="144"/>
    </row>
    <row r="12" spans="1:36" ht="21.75" hidden="1" customHeight="1" x14ac:dyDescent="0.4">
      <c r="A12" s="441" t="s">
        <v>2</v>
      </c>
      <c r="B12" s="441" t="s">
        <v>0</v>
      </c>
      <c r="C12" s="441" t="s">
        <v>201</v>
      </c>
      <c r="D12" s="448" t="s">
        <v>88</v>
      </c>
      <c r="E12" s="473" t="s">
        <v>142</v>
      </c>
      <c r="F12" s="474"/>
      <c r="G12" s="474"/>
      <c r="H12" s="474"/>
      <c r="I12" s="474"/>
      <c r="J12" s="474"/>
      <c r="K12" s="474"/>
      <c r="L12" s="474"/>
      <c r="M12" s="474"/>
      <c r="N12" s="474"/>
      <c r="O12" s="474"/>
      <c r="P12" s="474"/>
      <c r="Q12" s="474"/>
      <c r="R12" s="474"/>
      <c r="S12" s="475"/>
      <c r="T12" s="144"/>
    </row>
    <row r="13" spans="1:36" ht="21.75" hidden="1" customHeight="1" x14ac:dyDescent="0.4">
      <c r="A13" s="442"/>
      <c r="B13" s="442"/>
      <c r="C13" s="442"/>
      <c r="D13" s="446"/>
      <c r="E13" s="118">
        <v>2033</v>
      </c>
      <c r="F13" s="118">
        <v>2034</v>
      </c>
      <c r="G13" s="118">
        <v>2035</v>
      </c>
      <c r="H13" s="118">
        <v>2036</v>
      </c>
      <c r="I13" s="118">
        <v>2037</v>
      </c>
      <c r="J13" s="118">
        <v>2038</v>
      </c>
      <c r="K13" s="118">
        <v>2039</v>
      </c>
      <c r="L13" s="118">
        <v>2040</v>
      </c>
      <c r="M13" s="118">
        <v>2041</v>
      </c>
      <c r="N13" s="118">
        <v>2042</v>
      </c>
      <c r="O13" s="118">
        <v>2043</v>
      </c>
      <c r="P13" s="118">
        <v>2044</v>
      </c>
      <c r="Q13" s="118">
        <v>2045</v>
      </c>
      <c r="R13" s="118">
        <v>2046</v>
      </c>
      <c r="S13" s="118">
        <v>2047</v>
      </c>
      <c r="T13" s="144"/>
    </row>
    <row r="14" spans="1:36" hidden="1" x14ac:dyDescent="0.4">
      <c r="A14" s="4" t="s">
        <v>198</v>
      </c>
      <c r="B14" s="10">
        <v>15</v>
      </c>
      <c r="C14" s="36">
        <f>C6</f>
        <v>9174.5946277963703</v>
      </c>
      <c r="D14" s="88" t="s">
        <v>200</v>
      </c>
      <c r="E14" s="36">
        <f>T6</f>
        <v>9174.5946277963703</v>
      </c>
      <c r="F14" s="36">
        <f t="shared" ref="F14:S14" si="5">U6</f>
        <v>0</v>
      </c>
      <c r="G14" s="36">
        <f t="shared" si="5"/>
        <v>0</v>
      </c>
      <c r="H14" s="36">
        <f t="shared" si="5"/>
        <v>0</v>
      </c>
      <c r="I14" s="36">
        <f t="shared" si="5"/>
        <v>0</v>
      </c>
      <c r="J14" s="36">
        <f t="shared" si="5"/>
        <v>0</v>
      </c>
      <c r="K14" s="36">
        <f t="shared" si="5"/>
        <v>0</v>
      </c>
      <c r="L14" s="36">
        <f t="shared" si="5"/>
        <v>0</v>
      </c>
      <c r="M14" s="36">
        <f t="shared" si="5"/>
        <v>0</v>
      </c>
      <c r="N14" s="36">
        <f t="shared" si="5"/>
        <v>0</v>
      </c>
      <c r="O14" s="36">
        <f t="shared" si="5"/>
        <v>0</v>
      </c>
      <c r="P14" s="36">
        <f t="shared" si="5"/>
        <v>0</v>
      </c>
      <c r="Q14" s="36">
        <f t="shared" si="5"/>
        <v>0</v>
      </c>
      <c r="R14" s="36">
        <f t="shared" si="5"/>
        <v>0</v>
      </c>
      <c r="S14" s="36">
        <f t="shared" si="5"/>
        <v>0</v>
      </c>
      <c r="T14" s="144"/>
    </row>
    <row r="15" spans="1:36" hidden="1" x14ac:dyDescent="0.4">
      <c r="A15" s="121" t="s">
        <v>204</v>
      </c>
      <c r="B15" s="129"/>
      <c r="C15" s="130">
        <f>SUM(C14:C14)</f>
        <v>9174.5946277963703</v>
      </c>
      <c r="D15" s="131" t="s">
        <v>200</v>
      </c>
      <c r="E15" s="130">
        <f>U7</f>
        <v>0</v>
      </c>
      <c r="F15" s="130">
        <f t="shared" ref="F15:S17" si="6">V7</f>
        <v>0</v>
      </c>
      <c r="G15" s="130">
        <f t="shared" si="6"/>
        <v>0</v>
      </c>
      <c r="H15" s="130">
        <f t="shared" si="6"/>
        <v>0</v>
      </c>
      <c r="I15" s="130">
        <f t="shared" si="6"/>
        <v>0</v>
      </c>
      <c r="J15" s="130">
        <f t="shared" si="6"/>
        <v>0</v>
      </c>
      <c r="K15" s="130">
        <f t="shared" si="6"/>
        <v>0</v>
      </c>
      <c r="L15" s="130">
        <f t="shared" si="6"/>
        <v>0</v>
      </c>
      <c r="M15" s="130">
        <f t="shared" si="6"/>
        <v>0</v>
      </c>
      <c r="N15" s="130">
        <f t="shared" si="6"/>
        <v>0</v>
      </c>
      <c r="O15" s="130">
        <f t="shared" si="6"/>
        <v>0</v>
      </c>
      <c r="P15" s="130">
        <f t="shared" si="6"/>
        <v>0</v>
      </c>
      <c r="Q15" s="130">
        <f t="shared" si="6"/>
        <v>0</v>
      </c>
      <c r="R15" s="130">
        <f t="shared" si="6"/>
        <v>0</v>
      </c>
      <c r="S15" s="130">
        <f t="shared" si="6"/>
        <v>0</v>
      </c>
      <c r="T15" s="144"/>
      <c r="W15" s="147"/>
    </row>
    <row r="16" spans="1:36" hidden="1" x14ac:dyDescent="0.4">
      <c r="A16" s="125" t="s">
        <v>141</v>
      </c>
      <c r="B16" s="126"/>
      <c r="C16" s="127"/>
      <c r="D16" s="128"/>
      <c r="E16" s="130">
        <f t="shared" ref="E16:E17" si="7">U8</f>
        <v>9174.5946277963703</v>
      </c>
      <c r="F16" s="130">
        <f t="shared" si="6"/>
        <v>0</v>
      </c>
      <c r="G16" s="130">
        <f t="shared" si="6"/>
        <v>0</v>
      </c>
      <c r="H16" s="130">
        <f t="shared" si="6"/>
        <v>0</v>
      </c>
      <c r="I16" s="130">
        <f t="shared" si="6"/>
        <v>0</v>
      </c>
      <c r="J16" s="130">
        <f t="shared" si="6"/>
        <v>0</v>
      </c>
      <c r="K16" s="130">
        <f t="shared" si="6"/>
        <v>0</v>
      </c>
      <c r="L16" s="130">
        <f t="shared" si="6"/>
        <v>0</v>
      </c>
      <c r="M16" s="130">
        <f t="shared" si="6"/>
        <v>0</v>
      </c>
      <c r="N16" s="130">
        <f t="shared" si="6"/>
        <v>0</v>
      </c>
      <c r="O16" s="130">
        <f t="shared" si="6"/>
        <v>0</v>
      </c>
      <c r="P16" s="130">
        <f t="shared" si="6"/>
        <v>0</v>
      </c>
      <c r="Q16" s="130">
        <f t="shared" si="6"/>
        <v>0</v>
      </c>
      <c r="R16" s="130">
        <f t="shared" si="6"/>
        <v>0</v>
      </c>
      <c r="S16" s="130">
        <f t="shared" si="6"/>
        <v>0</v>
      </c>
      <c r="T16" s="144"/>
    </row>
    <row r="17" spans="1:20" hidden="1" x14ac:dyDescent="0.4">
      <c r="A17" s="125" t="s">
        <v>143</v>
      </c>
      <c r="B17" s="126"/>
      <c r="C17" s="127"/>
      <c r="D17" s="128"/>
      <c r="E17" s="130">
        <f t="shared" si="7"/>
        <v>9174.5946277963703</v>
      </c>
      <c r="F17" s="130">
        <f t="shared" si="6"/>
        <v>9174.5946277963703</v>
      </c>
      <c r="G17" s="130">
        <f t="shared" si="6"/>
        <v>9174.5946277963703</v>
      </c>
      <c r="H17" s="130">
        <f t="shared" si="6"/>
        <v>9174.5946277963703</v>
      </c>
      <c r="I17" s="130">
        <f t="shared" si="6"/>
        <v>9174.5946277963703</v>
      </c>
      <c r="J17" s="130">
        <f t="shared" si="6"/>
        <v>9174.5946277963703</v>
      </c>
      <c r="K17" s="130">
        <f t="shared" si="6"/>
        <v>9174.5946277963703</v>
      </c>
      <c r="L17" s="130">
        <f t="shared" si="6"/>
        <v>9174.5946277963703</v>
      </c>
      <c r="M17" s="130">
        <f t="shared" si="6"/>
        <v>9174.5946277963703</v>
      </c>
      <c r="N17" s="130">
        <f t="shared" si="6"/>
        <v>9174.5946277963703</v>
      </c>
      <c r="O17" s="130">
        <f t="shared" si="6"/>
        <v>9174.5946277963703</v>
      </c>
      <c r="P17" s="130">
        <f t="shared" si="6"/>
        <v>9174.5946277963703</v>
      </c>
      <c r="Q17" s="130">
        <f t="shared" si="6"/>
        <v>9174.5946277963703</v>
      </c>
      <c r="R17" s="130">
        <f t="shared" si="6"/>
        <v>9174.5946277963703</v>
      </c>
      <c r="S17" s="130">
        <f t="shared" si="6"/>
        <v>9174.5946277963703</v>
      </c>
      <c r="T17" s="144"/>
    </row>
    <row r="18" spans="1:20" hidden="1" x14ac:dyDescent="0.4">
      <c r="A18" s="121" t="s">
        <v>205</v>
      </c>
      <c r="B18" s="122">
        <f>SUMPRODUCT(B14:B14,C14:C14)/C15</f>
        <v>14.999999999999998</v>
      </c>
      <c r="C18" s="146"/>
      <c r="D18" s="146"/>
      <c r="E18" s="144"/>
      <c r="F18" s="144"/>
      <c r="G18" s="144"/>
      <c r="H18" s="144"/>
      <c r="I18" s="144"/>
      <c r="J18" s="144"/>
      <c r="K18" s="144"/>
      <c r="L18" s="144"/>
      <c r="M18" s="144"/>
      <c r="N18" s="144"/>
      <c r="O18" s="144"/>
      <c r="P18" s="144"/>
      <c r="Q18" s="144"/>
      <c r="R18" s="144"/>
      <c r="S18" s="144"/>
      <c r="T18" s="144"/>
    </row>
    <row r="19" spans="1:20" x14ac:dyDescent="0.4">
      <c r="A19" s="144"/>
      <c r="B19" s="144"/>
      <c r="C19" s="144"/>
      <c r="D19" s="144"/>
      <c r="E19" s="144"/>
      <c r="F19" s="144"/>
      <c r="G19" s="144"/>
      <c r="H19" s="144"/>
      <c r="I19" s="144"/>
      <c r="J19" s="144"/>
      <c r="K19" s="144"/>
      <c r="L19" s="144"/>
      <c r="M19" s="144"/>
      <c r="N19" s="144"/>
      <c r="O19" s="144"/>
      <c r="P19" s="144"/>
      <c r="Q19" s="144"/>
      <c r="R19" s="144"/>
      <c r="S19" s="144"/>
      <c r="T19" s="144"/>
    </row>
    <row r="20" spans="1:20" x14ac:dyDescent="0.4">
      <c r="A20" s="454" t="s">
        <v>3</v>
      </c>
      <c r="B20" s="455"/>
      <c r="C20" s="455"/>
      <c r="D20" s="456"/>
      <c r="E20" s="144"/>
      <c r="F20" s="144"/>
      <c r="G20" s="144"/>
      <c r="H20" s="144"/>
      <c r="I20" s="144"/>
      <c r="J20" s="144"/>
      <c r="K20" s="144"/>
      <c r="L20" s="144"/>
      <c r="M20" s="144"/>
      <c r="N20" s="144"/>
      <c r="O20" s="144"/>
      <c r="P20" s="144"/>
      <c r="Q20" s="144"/>
      <c r="R20" s="144"/>
      <c r="S20" s="144"/>
      <c r="T20" s="144"/>
    </row>
    <row r="21" spans="1:20" x14ac:dyDescent="0.4">
      <c r="A21" s="470" t="s">
        <v>199</v>
      </c>
      <c r="B21" s="471"/>
      <c r="C21" s="471"/>
      <c r="D21" s="472"/>
      <c r="E21" s="144"/>
      <c r="F21" s="144"/>
      <c r="G21" s="144"/>
      <c r="H21" s="144"/>
      <c r="I21" s="144"/>
      <c r="J21" s="144"/>
      <c r="K21" s="144"/>
      <c r="L21" s="144"/>
      <c r="M21" s="144"/>
      <c r="N21" s="144"/>
      <c r="O21" s="144"/>
      <c r="P21" s="144"/>
      <c r="Q21" s="144"/>
      <c r="R21" s="144"/>
      <c r="S21" s="144"/>
      <c r="T21" s="144"/>
    </row>
    <row r="22" spans="1:20" x14ac:dyDescent="0.4">
      <c r="A22" s="144"/>
      <c r="B22" s="144"/>
      <c r="C22" s="144"/>
      <c r="D22" s="144"/>
      <c r="E22" s="144"/>
      <c r="F22" s="144"/>
      <c r="G22" s="144"/>
      <c r="H22" s="144"/>
      <c r="I22" s="144"/>
      <c r="J22" s="144"/>
      <c r="K22" s="144"/>
      <c r="L22" s="144"/>
      <c r="M22" s="144"/>
      <c r="N22" s="144"/>
      <c r="O22" s="144"/>
      <c r="P22" s="144"/>
      <c r="Q22" s="144"/>
      <c r="R22" s="144"/>
      <c r="S22" s="144"/>
      <c r="T22" s="144"/>
    </row>
  </sheetData>
  <mergeCells count="13">
    <mergeCell ref="AJ4:AJ5"/>
    <mergeCell ref="A4:A5"/>
    <mergeCell ref="B4:B5"/>
    <mergeCell ref="C4:C5"/>
    <mergeCell ref="D4:D5"/>
    <mergeCell ref="A21:D21"/>
    <mergeCell ref="E4:S4"/>
    <mergeCell ref="E12:S12"/>
    <mergeCell ref="A12:A13"/>
    <mergeCell ref="B12:B13"/>
    <mergeCell ref="C12:C13"/>
    <mergeCell ref="D12:D13"/>
    <mergeCell ref="A20:D20"/>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CB83-160E-4BBA-8479-564ED8532B7C}">
  <sheetPr>
    <tabColor theme="8"/>
  </sheetPr>
  <dimension ref="A1"/>
  <sheetViews>
    <sheetView workbookViewId="0"/>
  </sheetViews>
  <sheetFormatPr defaultRowHeight="15" x14ac:dyDescent="0.4"/>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F5EB8-6725-46FD-9B3C-A086D99529CA}">
  <dimension ref="A1:B5"/>
  <sheetViews>
    <sheetView workbookViewId="0"/>
  </sheetViews>
  <sheetFormatPr defaultRowHeight="15" x14ac:dyDescent="0.4"/>
  <cols>
    <col min="1" max="1" width="21.53515625" bestFit="1" customWidth="1"/>
    <col min="2" max="2" width="111.4609375" customWidth="1"/>
  </cols>
  <sheetData>
    <row r="1" spans="1:2" x14ac:dyDescent="0.4">
      <c r="A1" s="30" t="s">
        <v>23</v>
      </c>
      <c r="B1" s="30" t="s">
        <v>80</v>
      </c>
    </row>
    <row r="2" spans="1:2" s="91" customFormat="1" x14ac:dyDescent="0.4">
      <c r="A2" s="311" t="s">
        <v>24</v>
      </c>
      <c r="B2" s="312" t="s">
        <v>108</v>
      </c>
    </row>
    <row r="3" spans="1:2" x14ac:dyDescent="0.4">
      <c r="A3" s="32" t="s">
        <v>196</v>
      </c>
      <c r="B3" s="31" t="s">
        <v>195</v>
      </c>
    </row>
    <row r="4" spans="1:2" x14ac:dyDescent="0.4">
      <c r="A4" s="85" t="s">
        <v>109</v>
      </c>
      <c r="B4" s="86" t="s">
        <v>79</v>
      </c>
    </row>
    <row r="5" spans="1:2" x14ac:dyDescent="0.4">
      <c r="A5" s="85" t="s">
        <v>39</v>
      </c>
      <c r="B5" s="86" t="s">
        <v>291</v>
      </c>
    </row>
  </sheetData>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AB9A9-5A40-4D89-86C6-CE18A27A62B7}">
  <dimension ref="A1:AK124"/>
  <sheetViews>
    <sheetView topLeftCell="A45" workbookViewId="0">
      <selection activeCell="N48" sqref="N48"/>
    </sheetView>
  </sheetViews>
  <sheetFormatPr defaultColWidth="6.84375" defaultRowHeight="15" x14ac:dyDescent="0.4"/>
  <cols>
    <col min="1" max="1" width="34.765625" style="349" customWidth="1"/>
    <col min="2" max="2" width="6.84375" style="349"/>
    <col min="3" max="3" width="15.3046875" style="349" customWidth="1"/>
    <col min="4" max="4" width="7.3046875" style="349" customWidth="1"/>
    <col min="5" max="5" width="8.53515625" style="349" customWidth="1"/>
    <col min="6" max="8" width="8.53515625" style="349" bestFit="1" customWidth="1"/>
    <col min="9" max="16" width="8.53515625" style="349" customWidth="1"/>
    <col min="17" max="17" width="8.53515625" style="349" bestFit="1" customWidth="1"/>
    <col min="18" max="35" width="8.53515625" style="349" customWidth="1"/>
    <col min="36" max="36" width="11" style="349" bestFit="1" customWidth="1"/>
    <col min="37" max="16384" width="6.84375" style="349"/>
  </cols>
  <sheetData>
    <row r="1" spans="1:36" x14ac:dyDescent="0.4">
      <c r="A1" s="348" t="s">
        <v>367</v>
      </c>
      <c r="C1" s="350"/>
      <c r="E1" s="350"/>
    </row>
    <row r="2" spans="1:36" x14ac:dyDescent="0.4">
      <c r="A2" s="348"/>
    </row>
    <row r="3" spans="1:36" s="382" customFormat="1" x14ac:dyDescent="0.4">
      <c r="A3" s="348" t="s">
        <v>368</v>
      </c>
      <c r="F3" s="382">
        <v>1</v>
      </c>
      <c r="G3" s="382">
        <v>2</v>
      </c>
      <c r="H3" s="382">
        <v>3</v>
      </c>
      <c r="I3" s="382">
        <v>4</v>
      </c>
      <c r="J3" s="382">
        <v>5</v>
      </c>
      <c r="K3" s="382">
        <v>6</v>
      </c>
      <c r="L3" s="382">
        <v>7</v>
      </c>
      <c r="M3" s="382">
        <v>8</v>
      </c>
      <c r="N3" s="382">
        <v>9</v>
      </c>
      <c r="O3" s="382">
        <v>10</v>
      </c>
      <c r="P3" s="382">
        <v>11</v>
      </c>
      <c r="Q3" s="382">
        <v>12</v>
      </c>
      <c r="R3" s="382">
        <v>13</v>
      </c>
      <c r="S3" s="382">
        <v>14</v>
      </c>
      <c r="T3" s="382">
        <v>15</v>
      </c>
      <c r="U3" s="382">
        <v>16</v>
      </c>
      <c r="V3" s="382">
        <v>17</v>
      </c>
      <c r="W3" s="382">
        <v>18</v>
      </c>
      <c r="X3" s="382">
        <v>19</v>
      </c>
      <c r="Y3" s="382">
        <v>20</v>
      </c>
    </row>
    <row r="4" spans="1:36" x14ac:dyDescent="0.4">
      <c r="A4" s="487" t="s">
        <v>2</v>
      </c>
      <c r="B4" s="487" t="s">
        <v>0</v>
      </c>
      <c r="C4" s="487" t="s">
        <v>38</v>
      </c>
      <c r="D4" s="487" t="s">
        <v>88</v>
      </c>
      <c r="E4" s="490" t="s">
        <v>142</v>
      </c>
      <c r="F4" s="491"/>
      <c r="G4" s="491"/>
      <c r="H4" s="491"/>
      <c r="I4" s="491"/>
      <c r="J4" s="491"/>
      <c r="K4" s="491"/>
      <c r="L4" s="491"/>
      <c r="M4" s="491"/>
      <c r="N4" s="491"/>
      <c r="O4" s="491"/>
      <c r="P4" s="491"/>
      <c r="Q4" s="491"/>
      <c r="R4" s="491"/>
      <c r="S4" s="491"/>
      <c r="T4" s="491"/>
      <c r="U4" s="491"/>
      <c r="V4" s="491"/>
      <c r="W4" s="491"/>
      <c r="X4" s="491"/>
      <c r="Y4" s="491"/>
      <c r="Z4" s="491"/>
      <c r="AA4" s="491"/>
      <c r="AB4" s="491"/>
      <c r="AC4" s="491"/>
      <c r="AD4" s="491"/>
      <c r="AE4" s="491"/>
      <c r="AF4" s="491"/>
      <c r="AG4" s="491"/>
      <c r="AH4" s="491"/>
      <c r="AI4" s="491"/>
      <c r="AJ4" s="480" t="s">
        <v>1</v>
      </c>
    </row>
    <row r="5" spans="1:36" x14ac:dyDescent="0.4">
      <c r="A5" s="488"/>
      <c r="B5" s="488"/>
      <c r="C5" s="488"/>
      <c r="D5" s="489"/>
      <c r="E5" s="351">
        <v>2018</v>
      </c>
      <c r="F5" s="351">
        <v>2019</v>
      </c>
      <c r="G5" s="351">
        <v>2020</v>
      </c>
      <c r="H5" s="351">
        <v>2021</v>
      </c>
      <c r="I5" s="351">
        <v>2022</v>
      </c>
      <c r="J5" s="351">
        <v>2023</v>
      </c>
      <c r="K5" s="351">
        <v>2024</v>
      </c>
      <c r="L5" s="351">
        <v>2025</v>
      </c>
      <c r="M5" s="351">
        <v>2026</v>
      </c>
      <c r="N5" s="351">
        <v>2027</v>
      </c>
      <c r="O5" s="351">
        <v>2028</v>
      </c>
      <c r="P5" s="351">
        <v>2029</v>
      </c>
      <c r="Q5" s="351">
        <v>2030</v>
      </c>
      <c r="R5" s="351">
        <v>2031</v>
      </c>
      <c r="S5" s="351">
        <v>2032</v>
      </c>
      <c r="T5" s="351">
        <v>2033</v>
      </c>
      <c r="U5" s="351">
        <v>2034</v>
      </c>
      <c r="V5" s="351">
        <v>2035</v>
      </c>
      <c r="W5" s="351">
        <v>2036</v>
      </c>
      <c r="X5" s="351">
        <v>2037</v>
      </c>
      <c r="Y5" s="351">
        <v>2038</v>
      </c>
      <c r="Z5" s="351">
        <v>2039</v>
      </c>
      <c r="AA5" s="351">
        <v>2040</v>
      </c>
      <c r="AB5" s="351">
        <v>2041</v>
      </c>
      <c r="AC5" s="351">
        <v>2042</v>
      </c>
      <c r="AD5" s="351">
        <v>2043</v>
      </c>
      <c r="AE5" s="351">
        <v>2044</v>
      </c>
      <c r="AF5" s="351">
        <v>2045</v>
      </c>
      <c r="AG5" s="351">
        <v>2046</v>
      </c>
      <c r="AH5" s="351">
        <v>2047</v>
      </c>
      <c r="AI5" s="351">
        <v>2048</v>
      </c>
      <c r="AJ5" s="481"/>
    </row>
    <row r="6" spans="1:36" x14ac:dyDescent="0.4">
      <c r="A6" s="167" t="s">
        <v>36</v>
      </c>
      <c r="B6" s="352">
        <v>11</v>
      </c>
      <c r="C6" s="353">
        <v>21.352773740708471</v>
      </c>
      <c r="D6" s="354">
        <v>1</v>
      </c>
      <c r="E6" s="362"/>
      <c r="F6" s="373">
        <v>21.352773740708471</v>
      </c>
      <c r="G6" s="353">
        <v>21.352773740708471</v>
      </c>
      <c r="H6" s="353">
        <v>21.352773740708471</v>
      </c>
      <c r="I6" s="353">
        <v>21.352773740708471</v>
      </c>
      <c r="J6" s="353">
        <v>21.352773740708471</v>
      </c>
      <c r="K6" s="353">
        <v>21.352773740708471</v>
      </c>
      <c r="L6" s="353">
        <v>21.352773740708471</v>
      </c>
      <c r="M6" s="353">
        <v>21.352773740708471</v>
      </c>
      <c r="N6" s="353">
        <v>21.352773740708471</v>
      </c>
      <c r="O6" s="353">
        <v>21.352773740708471</v>
      </c>
      <c r="P6" s="353">
        <v>21.352773740708471</v>
      </c>
      <c r="Q6" s="353">
        <v>0</v>
      </c>
      <c r="R6" s="353">
        <v>0</v>
      </c>
      <c r="S6" s="353">
        <v>0</v>
      </c>
      <c r="T6" s="353">
        <v>0</v>
      </c>
      <c r="U6" s="353">
        <v>0</v>
      </c>
      <c r="V6" s="353">
        <v>0</v>
      </c>
      <c r="W6" s="353">
        <v>0</v>
      </c>
      <c r="X6" s="353">
        <v>0</v>
      </c>
      <c r="Y6" s="353">
        <v>0</v>
      </c>
      <c r="Z6" s="353">
        <v>0</v>
      </c>
      <c r="AA6" s="353">
        <v>0</v>
      </c>
      <c r="AB6" s="353">
        <v>0</v>
      </c>
      <c r="AC6" s="353">
        <v>0</v>
      </c>
      <c r="AD6" s="353">
        <v>0</v>
      </c>
      <c r="AE6" s="353">
        <v>0</v>
      </c>
      <c r="AF6" s="353">
        <v>0</v>
      </c>
      <c r="AG6" s="353">
        <v>0</v>
      </c>
      <c r="AH6" s="353">
        <v>0</v>
      </c>
      <c r="AI6" s="353">
        <v>0</v>
      </c>
      <c r="AJ6" s="356">
        <f t="shared" ref="AJ6:AJ21" si="0">SUM(E6:AI6)</f>
        <v>234.88051114779319</v>
      </c>
    </row>
    <row r="7" spans="1:36" x14ac:dyDescent="0.4">
      <c r="A7" s="167" t="s">
        <v>70</v>
      </c>
      <c r="B7" s="352">
        <v>20</v>
      </c>
      <c r="C7" s="353">
        <v>188.27965102294553</v>
      </c>
      <c r="D7" s="354">
        <v>1</v>
      </c>
      <c r="E7" s="362"/>
      <c r="F7" s="373">
        <v>188.27965102294553</v>
      </c>
      <c r="G7" s="353">
        <v>188.27965102294553</v>
      </c>
      <c r="H7" s="353">
        <v>188.27965102294553</v>
      </c>
      <c r="I7" s="353">
        <v>188.27965102294553</v>
      </c>
      <c r="J7" s="353">
        <v>188.27965102294553</v>
      </c>
      <c r="K7" s="353">
        <v>188.27965102294553</v>
      </c>
      <c r="L7" s="353">
        <v>188.27965102294553</v>
      </c>
      <c r="M7" s="353">
        <v>188.27965102294553</v>
      </c>
      <c r="N7" s="353">
        <v>188.27965102294553</v>
      </c>
      <c r="O7" s="353">
        <v>188.27965102294553</v>
      </c>
      <c r="P7" s="353">
        <v>193.34159506115543</v>
      </c>
      <c r="Q7" s="353">
        <v>193.34159506115543</v>
      </c>
      <c r="R7" s="353">
        <v>193.34159506115543</v>
      </c>
      <c r="S7" s="353">
        <v>193.34159506115543</v>
      </c>
      <c r="T7" s="353">
        <v>193.34159506115543</v>
      </c>
      <c r="U7" s="353">
        <v>193.34159506115543</v>
      </c>
      <c r="V7" s="353">
        <v>193.34159506115543</v>
      </c>
      <c r="W7" s="353">
        <v>193.34159506115543</v>
      </c>
      <c r="X7" s="353">
        <v>193.34159506115543</v>
      </c>
      <c r="Y7" s="353">
        <v>193.34159506115543</v>
      </c>
      <c r="Z7" s="353">
        <v>0</v>
      </c>
      <c r="AA7" s="353">
        <v>0</v>
      </c>
      <c r="AB7" s="353">
        <v>0</v>
      </c>
      <c r="AC7" s="353">
        <v>0</v>
      </c>
      <c r="AD7" s="353">
        <v>0</v>
      </c>
      <c r="AE7" s="353">
        <v>0</v>
      </c>
      <c r="AF7" s="353">
        <v>0</v>
      </c>
      <c r="AG7" s="353">
        <v>0</v>
      </c>
      <c r="AH7" s="353">
        <v>0</v>
      </c>
      <c r="AI7" s="353">
        <v>0</v>
      </c>
      <c r="AJ7" s="356">
        <f t="shared" si="0"/>
        <v>3816.2124608410077</v>
      </c>
    </row>
    <row r="8" spans="1:36" x14ac:dyDescent="0.4">
      <c r="A8" s="167" t="s">
        <v>69</v>
      </c>
      <c r="B8" s="352">
        <v>20</v>
      </c>
      <c r="C8" s="353">
        <v>95.423581215077149</v>
      </c>
      <c r="D8" s="354">
        <v>1</v>
      </c>
      <c r="E8" s="362"/>
      <c r="F8" s="373">
        <v>95.423581215077149</v>
      </c>
      <c r="G8" s="353">
        <v>95.423581215077149</v>
      </c>
      <c r="H8" s="353">
        <v>95.423581215077149</v>
      </c>
      <c r="I8" s="353">
        <v>95.423581215077149</v>
      </c>
      <c r="J8" s="353">
        <v>95.423581215077149</v>
      </c>
      <c r="K8" s="353">
        <v>95.423581215077149</v>
      </c>
      <c r="L8" s="353">
        <v>95.423581215077149</v>
      </c>
      <c r="M8" s="353">
        <v>95.423581215077149</v>
      </c>
      <c r="N8" s="353">
        <v>95.423581215077149</v>
      </c>
      <c r="O8" s="353">
        <v>95.423581215077149</v>
      </c>
      <c r="P8" s="353">
        <v>98.36958071682524</v>
      </c>
      <c r="Q8" s="353">
        <v>98.36958071682524</v>
      </c>
      <c r="R8" s="353">
        <v>98.36958071682524</v>
      </c>
      <c r="S8" s="353">
        <v>98.36958071682524</v>
      </c>
      <c r="T8" s="353">
        <v>98.36958071682524</v>
      </c>
      <c r="U8" s="353">
        <v>98.36958071682524</v>
      </c>
      <c r="V8" s="353">
        <v>98.36958071682524</v>
      </c>
      <c r="W8" s="353">
        <v>98.36958071682524</v>
      </c>
      <c r="X8" s="353">
        <v>98.36958071682524</v>
      </c>
      <c r="Y8" s="353">
        <v>98.36958071682524</v>
      </c>
      <c r="Z8" s="353">
        <v>0</v>
      </c>
      <c r="AA8" s="353">
        <v>0</v>
      </c>
      <c r="AB8" s="353">
        <v>0</v>
      </c>
      <c r="AC8" s="353">
        <v>0</v>
      </c>
      <c r="AD8" s="353">
        <v>0</v>
      </c>
      <c r="AE8" s="353">
        <v>0</v>
      </c>
      <c r="AF8" s="353">
        <v>0</v>
      </c>
      <c r="AG8" s="353">
        <v>0</v>
      </c>
      <c r="AH8" s="353">
        <v>0</v>
      </c>
      <c r="AI8" s="353">
        <v>0</v>
      </c>
      <c r="AJ8" s="356">
        <f t="shared" si="0"/>
        <v>1937.9316193190248</v>
      </c>
    </row>
    <row r="9" spans="1:36" x14ac:dyDescent="0.4">
      <c r="A9" s="167" t="s">
        <v>330</v>
      </c>
      <c r="B9" s="352">
        <v>19</v>
      </c>
      <c r="C9" s="353">
        <v>43.80868296420968</v>
      </c>
      <c r="D9" s="354">
        <v>1</v>
      </c>
      <c r="E9" s="362"/>
      <c r="F9" s="373">
        <v>43.80868296420968</v>
      </c>
      <c r="G9" s="353">
        <v>43.80868296420968</v>
      </c>
      <c r="H9" s="353">
        <v>43.80868296420968</v>
      </c>
      <c r="I9" s="353">
        <v>43.80868296420968</v>
      </c>
      <c r="J9" s="353">
        <v>43.80868296420968</v>
      </c>
      <c r="K9" s="353">
        <v>43.80868296420968</v>
      </c>
      <c r="L9" s="353">
        <v>43.80868296420968</v>
      </c>
      <c r="M9" s="353">
        <v>43.80868296420968</v>
      </c>
      <c r="N9" s="353">
        <v>43.80868296420968</v>
      </c>
      <c r="O9" s="353">
        <v>43.80868296420968</v>
      </c>
      <c r="P9" s="353">
        <v>43.80868296420968</v>
      </c>
      <c r="Q9" s="353">
        <v>43.80868296420968</v>
      </c>
      <c r="R9" s="353">
        <v>43.80868296420968</v>
      </c>
      <c r="S9" s="353">
        <v>43.80868296420968</v>
      </c>
      <c r="T9" s="353">
        <v>43.80868296420968</v>
      </c>
      <c r="U9" s="353">
        <v>43.80868296420968</v>
      </c>
      <c r="V9" s="353">
        <v>43.80868296420968</v>
      </c>
      <c r="W9" s="353">
        <v>43.80868296420968</v>
      </c>
      <c r="X9" s="353">
        <v>43.80868296420968</v>
      </c>
      <c r="Y9" s="353"/>
      <c r="Z9" s="353"/>
      <c r="AA9" s="353"/>
      <c r="AB9" s="353"/>
      <c r="AC9" s="353"/>
      <c r="AD9" s="353"/>
      <c r="AE9" s="353"/>
      <c r="AF9" s="353"/>
      <c r="AG9" s="353"/>
      <c r="AH9" s="353"/>
      <c r="AI9" s="353"/>
      <c r="AJ9" s="356">
        <f t="shared" si="0"/>
        <v>832.36497631998361</v>
      </c>
    </row>
    <row r="10" spans="1:36" x14ac:dyDescent="0.4">
      <c r="A10" s="167" t="s">
        <v>331</v>
      </c>
      <c r="B10" s="352">
        <v>20</v>
      </c>
      <c r="C10" s="353">
        <v>29.429284551642301</v>
      </c>
      <c r="D10" s="354">
        <v>1</v>
      </c>
      <c r="E10" s="362"/>
      <c r="F10" s="373">
        <v>29.429284551642301</v>
      </c>
      <c r="G10" s="353">
        <v>29.429284551642301</v>
      </c>
      <c r="H10" s="353">
        <v>29.429284551642301</v>
      </c>
      <c r="I10" s="353">
        <v>29.429284551642301</v>
      </c>
      <c r="J10" s="353">
        <v>29.429284551642301</v>
      </c>
      <c r="K10" s="353">
        <v>29.429284551642301</v>
      </c>
      <c r="L10" s="353">
        <v>29.429284551642301</v>
      </c>
      <c r="M10" s="353">
        <v>29.429284551642301</v>
      </c>
      <c r="N10" s="353">
        <v>29.429284551642301</v>
      </c>
      <c r="O10" s="353">
        <v>29.429284551642301</v>
      </c>
      <c r="P10" s="353">
        <v>29.421418132888842</v>
      </c>
      <c r="Q10" s="353">
        <v>29.421418132888842</v>
      </c>
      <c r="R10" s="353">
        <v>29.421418132888842</v>
      </c>
      <c r="S10" s="353">
        <v>29.421418132888842</v>
      </c>
      <c r="T10" s="353">
        <v>29.421418132888842</v>
      </c>
      <c r="U10" s="353">
        <v>29.421418132888842</v>
      </c>
      <c r="V10" s="353">
        <v>29.421418132888842</v>
      </c>
      <c r="W10" s="353">
        <v>29.421418132888842</v>
      </c>
      <c r="X10" s="353">
        <v>29.421418132888842</v>
      </c>
      <c r="Y10" s="353">
        <v>29.421418132888842</v>
      </c>
      <c r="Z10" s="353"/>
      <c r="AA10" s="353"/>
      <c r="AB10" s="353"/>
      <c r="AC10" s="353"/>
      <c r="AD10" s="353"/>
      <c r="AE10" s="353"/>
      <c r="AF10" s="353"/>
      <c r="AG10" s="353"/>
      <c r="AH10" s="353"/>
      <c r="AI10" s="353"/>
      <c r="AJ10" s="356">
        <f t="shared" si="0"/>
        <v>588.50702684531132</v>
      </c>
    </row>
    <row r="11" spans="1:36" x14ac:dyDescent="0.4">
      <c r="A11" s="167" t="s">
        <v>268</v>
      </c>
      <c r="B11" s="352">
        <v>10</v>
      </c>
      <c r="C11" s="353">
        <v>5.5064432880188132</v>
      </c>
      <c r="D11" s="354">
        <v>1</v>
      </c>
      <c r="E11" s="362"/>
      <c r="F11" s="373">
        <v>5.5064432880188132</v>
      </c>
      <c r="G11" s="353">
        <v>5.5064432880188132</v>
      </c>
      <c r="H11" s="353">
        <v>5.5064432880188132</v>
      </c>
      <c r="I11" s="353">
        <v>5.5064432880188132</v>
      </c>
      <c r="J11" s="353">
        <v>5.5064432880188132</v>
      </c>
      <c r="K11" s="353">
        <v>5.5064432880188132</v>
      </c>
      <c r="L11" s="353">
        <v>5.5064432880188132</v>
      </c>
      <c r="M11" s="353">
        <v>5.5064432880188132</v>
      </c>
      <c r="N11" s="353">
        <v>5.5064432880188132</v>
      </c>
      <c r="O11" s="353">
        <v>5.5064432880188132</v>
      </c>
      <c r="P11" s="353"/>
      <c r="Q11" s="353">
        <v>0</v>
      </c>
      <c r="R11" s="353"/>
      <c r="S11" s="353"/>
      <c r="T11" s="353"/>
      <c r="U11" s="353"/>
      <c r="V11" s="353"/>
      <c r="W11" s="353"/>
      <c r="X11" s="353"/>
      <c r="Y11" s="353"/>
      <c r="Z11" s="353"/>
      <c r="AA11" s="353"/>
      <c r="AB11" s="353"/>
      <c r="AC11" s="353"/>
      <c r="AD11" s="353"/>
      <c r="AE11" s="353"/>
      <c r="AF11" s="353"/>
      <c r="AG11" s="353"/>
      <c r="AH11" s="353"/>
      <c r="AI11" s="353"/>
      <c r="AJ11" s="356">
        <f t="shared" si="0"/>
        <v>55.064432880188143</v>
      </c>
    </row>
    <row r="12" spans="1:36" x14ac:dyDescent="0.4">
      <c r="A12" s="167" t="s">
        <v>332</v>
      </c>
      <c r="B12" s="352">
        <v>20</v>
      </c>
      <c r="C12" s="353">
        <v>19.0419826475378</v>
      </c>
      <c r="D12" s="354">
        <v>1</v>
      </c>
      <c r="E12" s="362"/>
      <c r="F12" s="373">
        <v>19.0419826475378</v>
      </c>
      <c r="G12" s="353">
        <v>19.0419826475378</v>
      </c>
      <c r="H12" s="353">
        <v>19.0419826475378</v>
      </c>
      <c r="I12" s="353">
        <v>19.0419826475378</v>
      </c>
      <c r="J12" s="353">
        <v>19.0419826475378</v>
      </c>
      <c r="K12" s="353">
        <v>19.0419826475378</v>
      </c>
      <c r="L12" s="353">
        <v>19.0419826475378</v>
      </c>
      <c r="M12" s="353">
        <v>19.0419826475378</v>
      </c>
      <c r="N12" s="353">
        <v>19.0419826475378</v>
      </c>
      <c r="O12" s="353">
        <v>19.0419826475378</v>
      </c>
      <c r="P12" s="353">
        <v>18.79995041428262</v>
      </c>
      <c r="Q12" s="353">
        <v>18.79995041428262</v>
      </c>
      <c r="R12" s="353">
        <v>18.79995041428262</v>
      </c>
      <c r="S12" s="353">
        <v>18.79995041428262</v>
      </c>
      <c r="T12" s="353">
        <v>18.79995041428262</v>
      </c>
      <c r="U12" s="353">
        <v>18.79995041428262</v>
      </c>
      <c r="V12" s="353">
        <v>18.79995041428262</v>
      </c>
      <c r="W12" s="353">
        <v>18.79995041428262</v>
      </c>
      <c r="X12" s="353">
        <v>18.79995041428262</v>
      </c>
      <c r="Y12" s="353">
        <v>18.79995041428262</v>
      </c>
      <c r="Z12" s="353"/>
      <c r="AA12" s="353"/>
      <c r="AB12" s="353"/>
      <c r="AC12" s="353"/>
      <c r="AD12" s="353"/>
      <c r="AE12" s="353"/>
      <c r="AF12" s="353"/>
      <c r="AG12" s="353"/>
      <c r="AH12" s="353"/>
      <c r="AI12" s="353"/>
      <c r="AJ12" s="356">
        <f t="shared" si="0"/>
        <v>378.4193306182043</v>
      </c>
    </row>
    <row r="13" spans="1:36" x14ac:dyDescent="0.4">
      <c r="A13" s="167" t="s">
        <v>333</v>
      </c>
      <c r="B13" s="352">
        <v>10</v>
      </c>
      <c r="C13" s="353">
        <v>352.20115813711175</v>
      </c>
      <c r="D13" s="354">
        <v>1</v>
      </c>
      <c r="E13" s="362"/>
      <c r="F13" s="373">
        <v>352.20115813711175</v>
      </c>
      <c r="G13" s="353">
        <v>352.20115813711175</v>
      </c>
      <c r="H13" s="353">
        <v>94.472531688362281</v>
      </c>
      <c r="I13" s="353">
        <v>94.472531688362281</v>
      </c>
      <c r="J13" s="353">
        <v>94.472531688362281</v>
      </c>
      <c r="K13" s="353">
        <v>94.472531688362281</v>
      </c>
      <c r="L13" s="353">
        <v>94.472531688362281</v>
      </c>
      <c r="M13" s="353">
        <v>94.472531688362281</v>
      </c>
      <c r="N13" s="353">
        <v>94.472531688362281</v>
      </c>
      <c r="O13" s="353">
        <v>94.472531688362281</v>
      </c>
      <c r="P13" s="353"/>
      <c r="Q13" s="353">
        <v>0</v>
      </c>
      <c r="R13" s="353"/>
      <c r="S13" s="353"/>
      <c r="T13" s="353"/>
      <c r="U13" s="353"/>
      <c r="V13" s="353"/>
      <c r="W13" s="353"/>
      <c r="X13" s="353"/>
      <c r="Y13" s="353"/>
      <c r="Z13" s="353"/>
      <c r="AA13" s="353"/>
      <c r="AB13" s="353"/>
      <c r="AC13" s="353"/>
      <c r="AD13" s="353"/>
      <c r="AE13" s="353"/>
      <c r="AF13" s="353"/>
      <c r="AG13" s="353"/>
      <c r="AH13" s="353"/>
      <c r="AI13" s="353"/>
      <c r="AJ13" s="356">
        <f t="shared" si="0"/>
        <v>1460.1825697811221</v>
      </c>
    </row>
    <row r="14" spans="1:36" x14ac:dyDescent="0.4">
      <c r="A14" s="167" t="s">
        <v>334</v>
      </c>
      <c r="B14" s="352">
        <v>20</v>
      </c>
      <c r="C14" s="353">
        <v>3.1307004913011607</v>
      </c>
      <c r="D14" s="354">
        <v>1</v>
      </c>
      <c r="E14" s="362"/>
      <c r="F14" s="373">
        <v>3.1307004913011607</v>
      </c>
      <c r="G14" s="353">
        <v>3.1307004913011607</v>
      </c>
      <c r="H14" s="353">
        <v>3.1307004913011607</v>
      </c>
      <c r="I14" s="353">
        <v>3.1307004913011607</v>
      </c>
      <c r="J14" s="353">
        <v>3.1307004913011607</v>
      </c>
      <c r="K14" s="353">
        <v>3.1307004913011607</v>
      </c>
      <c r="L14" s="353">
        <v>3.1307004913011607</v>
      </c>
      <c r="M14" s="353">
        <v>3.1307004913011607</v>
      </c>
      <c r="N14" s="353">
        <v>3.1307004913011607</v>
      </c>
      <c r="O14" s="353">
        <v>3.1307004913011607</v>
      </c>
      <c r="P14" s="353">
        <v>3.4036585082888342</v>
      </c>
      <c r="Q14" s="353">
        <v>3.4036585082888342</v>
      </c>
      <c r="R14" s="353">
        <v>3.4036585082888342</v>
      </c>
      <c r="S14" s="353">
        <v>3.4036585082888342</v>
      </c>
      <c r="T14" s="353">
        <v>3.4036585082888342</v>
      </c>
      <c r="U14" s="353">
        <v>3.4036585082888342</v>
      </c>
      <c r="V14" s="353">
        <v>3.4036585082888342</v>
      </c>
      <c r="W14" s="353">
        <v>3.4036585082888342</v>
      </c>
      <c r="X14" s="353">
        <v>3.4036585082888342</v>
      </c>
      <c r="Y14" s="353">
        <v>3.4036585082888342</v>
      </c>
      <c r="Z14" s="353"/>
      <c r="AA14" s="353"/>
      <c r="AB14" s="353"/>
      <c r="AC14" s="353"/>
      <c r="AD14" s="353"/>
      <c r="AE14" s="353"/>
      <c r="AF14" s="353"/>
      <c r="AG14" s="353"/>
      <c r="AH14" s="353"/>
      <c r="AI14" s="353"/>
      <c r="AJ14" s="356">
        <f t="shared" si="0"/>
        <v>65.343589995899961</v>
      </c>
    </row>
    <row r="15" spans="1:36" x14ac:dyDescent="0.4">
      <c r="A15" s="167" t="s">
        <v>66</v>
      </c>
      <c r="B15" s="352">
        <v>10</v>
      </c>
      <c r="C15" s="353">
        <v>23.157461724154686</v>
      </c>
      <c r="D15" s="354">
        <v>1</v>
      </c>
      <c r="E15" s="362"/>
      <c r="F15" s="373">
        <v>23.157461724154686</v>
      </c>
      <c r="G15" s="353">
        <v>23.157461724154686</v>
      </c>
      <c r="H15" s="353">
        <v>23.157461724154686</v>
      </c>
      <c r="I15" s="353">
        <v>23.157461724154686</v>
      </c>
      <c r="J15" s="353">
        <v>23.157461724154686</v>
      </c>
      <c r="K15" s="353">
        <v>23.157461724154686</v>
      </c>
      <c r="L15" s="353">
        <v>23.157461724154686</v>
      </c>
      <c r="M15" s="353">
        <v>23.157461724154686</v>
      </c>
      <c r="N15" s="353">
        <v>23.157461724154686</v>
      </c>
      <c r="O15" s="353">
        <v>23.157461724154686</v>
      </c>
      <c r="P15" s="353"/>
      <c r="Q15" s="353">
        <v>0</v>
      </c>
      <c r="R15" s="353"/>
      <c r="S15" s="353"/>
      <c r="T15" s="353"/>
      <c r="U15" s="353"/>
      <c r="V15" s="353"/>
      <c r="W15" s="353"/>
      <c r="X15" s="353"/>
      <c r="Y15" s="353"/>
      <c r="Z15" s="353"/>
      <c r="AA15" s="353"/>
      <c r="AB15" s="353"/>
      <c r="AC15" s="353"/>
      <c r="AD15" s="353"/>
      <c r="AE15" s="353"/>
      <c r="AF15" s="353"/>
      <c r="AG15" s="353"/>
      <c r="AH15" s="353"/>
      <c r="AI15" s="353"/>
      <c r="AJ15" s="356">
        <f t="shared" si="0"/>
        <v>231.57461724154689</v>
      </c>
    </row>
    <row r="16" spans="1:36" x14ac:dyDescent="0.4">
      <c r="A16" s="167" t="s">
        <v>335</v>
      </c>
      <c r="B16" s="352">
        <v>20</v>
      </c>
      <c r="C16" s="353">
        <v>26.547908508763296</v>
      </c>
      <c r="D16" s="354">
        <v>1</v>
      </c>
      <c r="E16" s="362"/>
      <c r="F16" s="373">
        <v>26.547908508763296</v>
      </c>
      <c r="G16" s="353">
        <v>26.547908508763296</v>
      </c>
      <c r="H16" s="353">
        <v>26.547908508763296</v>
      </c>
      <c r="I16" s="353">
        <v>26.547908508763296</v>
      </c>
      <c r="J16" s="353">
        <v>26.547908508763296</v>
      </c>
      <c r="K16" s="353">
        <v>26.547908508763296</v>
      </c>
      <c r="L16" s="353">
        <v>26.547908508763296</v>
      </c>
      <c r="M16" s="353">
        <v>26.547908508763296</v>
      </c>
      <c r="N16" s="353">
        <v>26.547908508763296</v>
      </c>
      <c r="O16" s="353">
        <v>26.547908508763296</v>
      </c>
      <c r="P16" s="353">
        <v>27.630119755483264</v>
      </c>
      <c r="Q16" s="353">
        <v>27.630119755483264</v>
      </c>
      <c r="R16" s="353">
        <v>27.630119755483264</v>
      </c>
      <c r="S16" s="353">
        <v>27.630119755483264</v>
      </c>
      <c r="T16" s="353">
        <v>27.630119755483264</v>
      </c>
      <c r="U16" s="353">
        <v>27.630119755483264</v>
      </c>
      <c r="V16" s="353">
        <v>27.630119755483264</v>
      </c>
      <c r="W16" s="353">
        <v>27.630119755483264</v>
      </c>
      <c r="X16" s="353">
        <v>27.630119755483264</v>
      </c>
      <c r="Y16" s="353">
        <v>27.630119755483264</v>
      </c>
      <c r="Z16" s="353"/>
      <c r="AA16" s="353"/>
      <c r="AB16" s="353"/>
      <c r="AC16" s="353"/>
      <c r="AD16" s="353"/>
      <c r="AE16" s="353"/>
      <c r="AF16" s="353"/>
      <c r="AG16" s="353"/>
      <c r="AH16" s="353"/>
      <c r="AI16" s="353"/>
      <c r="AJ16" s="356">
        <f t="shared" si="0"/>
        <v>541.78028264246586</v>
      </c>
    </row>
    <row r="17" spans="1:36" x14ac:dyDescent="0.4">
      <c r="A17" s="167" t="s">
        <v>336</v>
      </c>
      <c r="B17" s="352">
        <v>10</v>
      </c>
      <c r="C17" s="353">
        <v>3.1084067520000009</v>
      </c>
      <c r="D17" s="354">
        <v>1</v>
      </c>
      <c r="E17" s="362"/>
      <c r="F17" s="373">
        <v>3.1084067520000009</v>
      </c>
      <c r="G17" s="353">
        <v>3.1084067520000009</v>
      </c>
      <c r="H17" s="353">
        <v>0.84237822979200028</v>
      </c>
      <c r="I17" s="353">
        <v>0.84237822979200028</v>
      </c>
      <c r="J17" s="353">
        <v>0.84237822979200028</v>
      </c>
      <c r="K17" s="353">
        <v>0.84237822979200028</v>
      </c>
      <c r="L17" s="353">
        <v>0.84237822979200028</v>
      </c>
      <c r="M17" s="353">
        <v>0.84237822979200028</v>
      </c>
      <c r="N17" s="353">
        <v>0.84237822979200028</v>
      </c>
      <c r="O17" s="353">
        <v>0.84237822979200028</v>
      </c>
      <c r="P17" s="353">
        <v>0</v>
      </c>
      <c r="Q17" s="353">
        <v>0</v>
      </c>
      <c r="R17" s="353">
        <v>0</v>
      </c>
      <c r="S17" s="353">
        <v>0</v>
      </c>
      <c r="T17" s="353">
        <v>0</v>
      </c>
      <c r="U17" s="353">
        <v>0</v>
      </c>
      <c r="V17" s="353">
        <v>0</v>
      </c>
      <c r="W17" s="353">
        <v>0</v>
      </c>
      <c r="X17" s="353">
        <v>0</v>
      </c>
      <c r="Y17" s="353">
        <v>0</v>
      </c>
      <c r="Z17" s="353">
        <v>0</v>
      </c>
      <c r="AA17" s="353">
        <v>0</v>
      </c>
      <c r="AB17" s="353">
        <v>0</v>
      </c>
      <c r="AC17" s="353">
        <v>0</v>
      </c>
      <c r="AD17" s="353">
        <v>0</v>
      </c>
      <c r="AE17" s="353">
        <v>0</v>
      </c>
      <c r="AF17" s="353">
        <v>0</v>
      </c>
      <c r="AG17" s="353">
        <v>0</v>
      </c>
      <c r="AH17" s="353">
        <v>0</v>
      </c>
      <c r="AI17" s="353">
        <v>0</v>
      </c>
      <c r="AJ17" s="356">
        <f t="shared" si="0"/>
        <v>12.955839342336006</v>
      </c>
    </row>
    <row r="18" spans="1:36" x14ac:dyDescent="0.4">
      <c r="A18" s="167" t="s">
        <v>337</v>
      </c>
      <c r="B18" s="352">
        <v>7</v>
      </c>
      <c r="C18" s="353">
        <v>2.1320999999999994</v>
      </c>
      <c r="D18" s="354">
        <v>1</v>
      </c>
      <c r="E18" s="362"/>
      <c r="F18" s="373">
        <v>2.1320999999999994</v>
      </c>
      <c r="G18" s="353">
        <v>2.1320999999999994</v>
      </c>
      <c r="H18" s="353">
        <v>2.1320999999999994</v>
      </c>
      <c r="I18" s="353">
        <v>2.1320999999999994</v>
      </c>
      <c r="J18" s="353">
        <v>2.1320999999999994</v>
      </c>
      <c r="K18" s="353">
        <v>2.1320999999999994</v>
      </c>
      <c r="L18" s="353">
        <v>2.1320999999999994</v>
      </c>
      <c r="M18" s="353"/>
      <c r="N18" s="353"/>
      <c r="O18" s="353"/>
      <c r="P18" s="353"/>
      <c r="Q18" s="353">
        <v>0</v>
      </c>
      <c r="R18" s="353"/>
      <c r="S18" s="353"/>
      <c r="T18" s="353"/>
      <c r="U18" s="353"/>
      <c r="V18" s="353"/>
      <c r="W18" s="353"/>
      <c r="X18" s="353"/>
      <c r="Y18" s="353"/>
      <c r="Z18" s="353"/>
      <c r="AA18" s="353"/>
      <c r="AB18" s="353"/>
      <c r="AC18" s="353"/>
      <c r="AD18" s="353"/>
      <c r="AE18" s="353"/>
      <c r="AF18" s="353"/>
      <c r="AG18" s="353"/>
      <c r="AH18" s="353"/>
      <c r="AI18" s="353"/>
      <c r="AJ18" s="356">
        <f t="shared" si="0"/>
        <v>14.924699999999996</v>
      </c>
    </row>
    <row r="19" spans="1:36" x14ac:dyDescent="0.4">
      <c r="A19" s="167" t="s">
        <v>338</v>
      </c>
      <c r="B19" s="352">
        <v>10</v>
      </c>
      <c r="C19" s="353">
        <v>0.91717586961305064</v>
      </c>
      <c r="D19" s="354">
        <v>1</v>
      </c>
      <c r="E19" s="362"/>
      <c r="F19" s="373">
        <v>0.91717586961305064</v>
      </c>
      <c r="G19" s="353">
        <v>0.91717586961305064</v>
      </c>
      <c r="H19" s="353">
        <v>0.91717586961305064</v>
      </c>
      <c r="I19" s="353">
        <v>0.91717586961305064</v>
      </c>
      <c r="J19" s="353">
        <v>0.91717586961305064</v>
      </c>
      <c r="K19" s="353">
        <v>0.91717586961305064</v>
      </c>
      <c r="L19" s="353">
        <v>0.91717586961305064</v>
      </c>
      <c r="M19" s="353">
        <v>0.91717586961305064</v>
      </c>
      <c r="N19" s="353">
        <v>0.91717586961305064</v>
      </c>
      <c r="O19" s="353">
        <v>0.91717586961305064</v>
      </c>
      <c r="P19" s="353"/>
      <c r="Q19" s="353">
        <v>0</v>
      </c>
      <c r="R19" s="353"/>
      <c r="S19" s="353"/>
      <c r="T19" s="353"/>
      <c r="U19" s="353"/>
      <c r="V19" s="353"/>
      <c r="W19" s="353"/>
      <c r="X19" s="353"/>
      <c r="Y19" s="353"/>
      <c r="Z19" s="353"/>
      <c r="AA19" s="353"/>
      <c r="AB19" s="353"/>
      <c r="AC19" s="353"/>
      <c r="AD19" s="353"/>
      <c r="AE19" s="353"/>
      <c r="AF19" s="353"/>
      <c r="AG19" s="353"/>
      <c r="AH19" s="353"/>
      <c r="AI19" s="353"/>
      <c r="AJ19" s="356">
        <f t="shared" si="0"/>
        <v>9.1717586961305049</v>
      </c>
    </row>
    <row r="20" spans="1:36" x14ac:dyDescent="0.4">
      <c r="A20" s="167" t="s">
        <v>339</v>
      </c>
      <c r="B20" s="352">
        <v>10</v>
      </c>
      <c r="C20" s="353">
        <v>0.86831451555431904</v>
      </c>
      <c r="D20" s="354">
        <v>1</v>
      </c>
      <c r="E20" s="362"/>
      <c r="F20" s="373">
        <v>0.86831451555431904</v>
      </c>
      <c r="G20" s="353">
        <v>0.86831451555431904</v>
      </c>
      <c r="H20" s="353">
        <v>0.86831451555431904</v>
      </c>
      <c r="I20" s="353">
        <v>0.86831451555431904</v>
      </c>
      <c r="J20" s="353">
        <v>0.86831451555431904</v>
      </c>
      <c r="K20" s="353">
        <v>0.86831451555431904</v>
      </c>
      <c r="L20" s="353">
        <v>0.86831451555431904</v>
      </c>
      <c r="M20" s="353">
        <v>0.86831451555431904</v>
      </c>
      <c r="N20" s="353">
        <v>0.86831451555431904</v>
      </c>
      <c r="O20" s="353">
        <v>0.86831451555431904</v>
      </c>
      <c r="P20" s="353"/>
      <c r="Q20" s="353">
        <v>0</v>
      </c>
      <c r="R20" s="353"/>
      <c r="S20" s="353"/>
      <c r="T20" s="353"/>
      <c r="U20" s="353"/>
      <c r="V20" s="353"/>
      <c r="W20" s="353"/>
      <c r="X20" s="353"/>
      <c r="Y20" s="353"/>
      <c r="Z20" s="353"/>
      <c r="AA20" s="353"/>
      <c r="AB20" s="353"/>
      <c r="AC20" s="353"/>
      <c r="AD20" s="353"/>
      <c r="AE20" s="353"/>
      <c r="AF20" s="353"/>
      <c r="AG20" s="353"/>
      <c r="AH20" s="353"/>
      <c r="AI20" s="353"/>
      <c r="AJ20" s="356">
        <f t="shared" si="0"/>
        <v>8.6831451555431904</v>
      </c>
    </row>
    <row r="21" spans="1:36" x14ac:dyDescent="0.4">
      <c r="A21" s="167" t="s">
        <v>340</v>
      </c>
      <c r="B21" s="352">
        <v>2</v>
      </c>
      <c r="C21" s="354">
        <v>3.6315362911213733E-2</v>
      </c>
      <c r="D21" s="354">
        <v>1</v>
      </c>
      <c r="E21" s="362"/>
      <c r="F21" s="374">
        <v>3.6315362911213733E-2</v>
      </c>
      <c r="G21" s="354">
        <v>3.6315362911213733E-2</v>
      </c>
      <c r="H21" s="353">
        <v>0</v>
      </c>
      <c r="I21" s="353"/>
      <c r="J21" s="353"/>
      <c r="K21" s="353"/>
      <c r="L21" s="353"/>
      <c r="M21" s="353"/>
      <c r="N21" s="353"/>
      <c r="O21" s="353"/>
      <c r="P21" s="353"/>
      <c r="Q21" s="353">
        <v>0</v>
      </c>
      <c r="R21" s="353"/>
      <c r="S21" s="353"/>
      <c r="T21" s="353"/>
      <c r="U21" s="353"/>
      <c r="V21" s="353"/>
      <c r="W21" s="353"/>
      <c r="X21" s="353"/>
      <c r="Y21" s="353"/>
      <c r="Z21" s="353"/>
      <c r="AA21" s="353"/>
      <c r="AB21" s="353"/>
      <c r="AC21" s="353"/>
      <c r="AD21" s="353"/>
      <c r="AE21" s="353"/>
      <c r="AF21" s="353"/>
      <c r="AG21" s="353"/>
      <c r="AH21" s="353"/>
      <c r="AI21" s="353"/>
      <c r="AJ21" s="375">
        <f t="shared" si="0"/>
        <v>7.2630725822427467E-2</v>
      </c>
    </row>
    <row r="22" spans="1:36" x14ac:dyDescent="0.4">
      <c r="A22" s="358" t="s">
        <v>204</v>
      </c>
      <c r="B22" s="359"/>
      <c r="C22" s="360">
        <f>SUM(C6:C21)</f>
        <v>814.94194079154909</v>
      </c>
      <c r="D22" s="361">
        <f>F22/C22</f>
        <v>1</v>
      </c>
      <c r="E22" s="362"/>
      <c r="F22" s="376">
        <f t="shared" ref="F22:AJ22" si="1">SUM(F6:F21)</f>
        <v>814.94194079154909</v>
      </c>
      <c r="G22" s="364">
        <f t="shared" si="1"/>
        <v>814.94194079154909</v>
      </c>
      <c r="H22" s="360">
        <f t="shared" si="1"/>
        <v>554.91097045768049</v>
      </c>
      <c r="I22" s="360">
        <f t="shared" si="1"/>
        <v>554.91097045768049</v>
      </c>
      <c r="J22" s="360">
        <f t="shared" si="1"/>
        <v>554.91097045768049</v>
      </c>
      <c r="K22" s="360">
        <f t="shared" si="1"/>
        <v>554.91097045768049</v>
      </c>
      <c r="L22" s="360">
        <f t="shared" si="1"/>
        <v>554.91097045768049</v>
      </c>
      <c r="M22" s="360">
        <f t="shared" si="1"/>
        <v>552.77887045768045</v>
      </c>
      <c r="N22" s="360">
        <f t="shared" si="1"/>
        <v>552.77887045768045</v>
      </c>
      <c r="O22" s="360">
        <f t="shared" si="1"/>
        <v>552.77887045768045</v>
      </c>
      <c r="P22" s="360">
        <f t="shared" si="1"/>
        <v>436.12777929384231</v>
      </c>
      <c r="Q22" s="360">
        <f t="shared" si="1"/>
        <v>414.77500555313384</v>
      </c>
      <c r="R22" s="360">
        <f t="shared" si="1"/>
        <v>414.77500555313384</v>
      </c>
      <c r="S22" s="360">
        <f t="shared" si="1"/>
        <v>414.77500555313384</v>
      </c>
      <c r="T22" s="360">
        <f t="shared" si="1"/>
        <v>414.77500555313384</v>
      </c>
      <c r="U22" s="360">
        <f t="shared" si="1"/>
        <v>414.77500555313384</v>
      </c>
      <c r="V22" s="360">
        <f t="shared" si="1"/>
        <v>414.77500555313384</v>
      </c>
      <c r="W22" s="360">
        <f t="shared" si="1"/>
        <v>414.77500555313384</v>
      </c>
      <c r="X22" s="360">
        <f t="shared" si="1"/>
        <v>414.77500555313384</v>
      </c>
      <c r="Y22" s="360">
        <f t="shared" si="1"/>
        <v>370.96632258892419</v>
      </c>
      <c r="Z22" s="360">
        <f t="shared" si="1"/>
        <v>0</v>
      </c>
      <c r="AA22" s="360">
        <f t="shared" si="1"/>
        <v>0</v>
      </c>
      <c r="AB22" s="360">
        <f t="shared" si="1"/>
        <v>0</v>
      </c>
      <c r="AC22" s="360">
        <f t="shared" si="1"/>
        <v>0</v>
      </c>
      <c r="AD22" s="360">
        <f t="shared" si="1"/>
        <v>0</v>
      </c>
      <c r="AE22" s="360">
        <f t="shared" si="1"/>
        <v>0</v>
      </c>
      <c r="AF22" s="360">
        <f t="shared" si="1"/>
        <v>0</v>
      </c>
      <c r="AG22" s="360">
        <f t="shared" si="1"/>
        <v>0</v>
      </c>
      <c r="AH22" s="360">
        <f t="shared" si="1"/>
        <v>0</v>
      </c>
      <c r="AI22" s="365">
        <f t="shared" si="1"/>
        <v>0</v>
      </c>
      <c r="AJ22" s="363">
        <f t="shared" si="1"/>
        <v>10188.06949155238</v>
      </c>
    </row>
    <row r="23" spans="1:36" x14ac:dyDescent="0.4">
      <c r="A23" s="366" t="s">
        <v>141</v>
      </c>
      <c r="B23" s="367"/>
      <c r="C23" s="368"/>
      <c r="D23" s="368"/>
      <c r="E23" s="362"/>
      <c r="F23" s="363">
        <v>0</v>
      </c>
      <c r="G23" s="364">
        <f t="shared" ref="G23:AI23" si="2">F22-G22</f>
        <v>0</v>
      </c>
      <c r="H23" s="364">
        <f t="shared" si="2"/>
        <v>260.03097033386859</v>
      </c>
      <c r="I23" s="364">
        <f t="shared" si="2"/>
        <v>0</v>
      </c>
      <c r="J23" s="364">
        <f t="shared" si="2"/>
        <v>0</v>
      </c>
      <c r="K23" s="364">
        <f t="shared" si="2"/>
        <v>0</v>
      </c>
      <c r="L23" s="364">
        <f t="shared" si="2"/>
        <v>0</v>
      </c>
      <c r="M23" s="364">
        <f t="shared" si="2"/>
        <v>2.1321000000000367</v>
      </c>
      <c r="N23" s="364">
        <f t="shared" si="2"/>
        <v>0</v>
      </c>
      <c r="O23" s="364">
        <f t="shared" si="2"/>
        <v>0</v>
      </c>
      <c r="P23" s="364">
        <f t="shared" si="2"/>
        <v>116.65109116383815</v>
      </c>
      <c r="Q23" s="364">
        <f t="shared" si="2"/>
        <v>21.352773740708471</v>
      </c>
      <c r="R23" s="364">
        <f t="shared" si="2"/>
        <v>0</v>
      </c>
      <c r="S23" s="364">
        <f t="shared" si="2"/>
        <v>0</v>
      </c>
      <c r="T23" s="364">
        <f t="shared" si="2"/>
        <v>0</v>
      </c>
      <c r="U23" s="364">
        <f t="shared" si="2"/>
        <v>0</v>
      </c>
      <c r="V23" s="364">
        <f t="shared" si="2"/>
        <v>0</v>
      </c>
      <c r="W23" s="364">
        <f t="shared" si="2"/>
        <v>0</v>
      </c>
      <c r="X23" s="364">
        <f t="shared" si="2"/>
        <v>0</v>
      </c>
      <c r="Y23" s="364">
        <f t="shared" si="2"/>
        <v>43.808682964209652</v>
      </c>
      <c r="Z23" s="364">
        <f t="shared" si="2"/>
        <v>370.96632258892419</v>
      </c>
      <c r="AA23" s="364">
        <f t="shared" si="2"/>
        <v>0</v>
      </c>
      <c r="AB23" s="364">
        <f t="shared" si="2"/>
        <v>0</v>
      </c>
      <c r="AC23" s="364">
        <f t="shared" si="2"/>
        <v>0</v>
      </c>
      <c r="AD23" s="364">
        <f t="shared" si="2"/>
        <v>0</v>
      </c>
      <c r="AE23" s="364">
        <f t="shared" si="2"/>
        <v>0</v>
      </c>
      <c r="AF23" s="364">
        <f t="shared" si="2"/>
        <v>0</v>
      </c>
      <c r="AG23" s="364">
        <f t="shared" si="2"/>
        <v>0</v>
      </c>
      <c r="AH23" s="364">
        <f t="shared" si="2"/>
        <v>0</v>
      </c>
      <c r="AI23" s="364">
        <f t="shared" si="2"/>
        <v>0</v>
      </c>
    </row>
    <row r="24" spans="1:36" x14ac:dyDescent="0.4">
      <c r="A24" s="366" t="s">
        <v>143</v>
      </c>
      <c r="B24" s="367"/>
      <c r="C24" s="368"/>
      <c r="D24" s="368"/>
      <c r="E24" s="362"/>
      <c r="F24" s="363">
        <v>0</v>
      </c>
      <c r="G24" s="369">
        <f t="shared" ref="G24:AI24" si="3">$F$22-G22</f>
        <v>0</v>
      </c>
      <c r="H24" s="369">
        <f t="shared" si="3"/>
        <v>260.03097033386859</v>
      </c>
      <c r="I24" s="369">
        <f t="shared" si="3"/>
        <v>260.03097033386859</v>
      </c>
      <c r="J24" s="369">
        <f t="shared" si="3"/>
        <v>260.03097033386859</v>
      </c>
      <c r="K24" s="369">
        <f t="shared" si="3"/>
        <v>260.03097033386859</v>
      </c>
      <c r="L24" s="369">
        <f t="shared" si="3"/>
        <v>260.03097033386859</v>
      </c>
      <c r="M24" s="369">
        <f t="shared" si="3"/>
        <v>262.16307033386863</v>
      </c>
      <c r="N24" s="369">
        <f t="shared" si="3"/>
        <v>262.16307033386863</v>
      </c>
      <c r="O24" s="369">
        <f t="shared" si="3"/>
        <v>262.16307033386863</v>
      </c>
      <c r="P24" s="369">
        <f t="shared" si="3"/>
        <v>378.81416149770678</v>
      </c>
      <c r="Q24" s="369">
        <f t="shared" si="3"/>
        <v>400.16693523841525</v>
      </c>
      <c r="R24" s="369">
        <f t="shared" si="3"/>
        <v>400.16693523841525</v>
      </c>
      <c r="S24" s="369">
        <f t="shared" si="3"/>
        <v>400.16693523841525</v>
      </c>
      <c r="T24" s="369">
        <f t="shared" si="3"/>
        <v>400.16693523841525</v>
      </c>
      <c r="U24" s="369">
        <f t="shared" si="3"/>
        <v>400.16693523841525</v>
      </c>
      <c r="V24" s="369">
        <f t="shared" si="3"/>
        <v>400.16693523841525</v>
      </c>
      <c r="W24" s="369">
        <f t="shared" si="3"/>
        <v>400.16693523841525</v>
      </c>
      <c r="X24" s="369">
        <f t="shared" si="3"/>
        <v>400.16693523841525</v>
      </c>
      <c r="Y24" s="369">
        <f t="shared" si="3"/>
        <v>443.9756182026249</v>
      </c>
      <c r="Z24" s="369">
        <f t="shared" si="3"/>
        <v>814.94194079154909</v>
      </c>
      <c r="AA24" s="369">
        <f t="shared" si="3"/>
        <v>814.94194079154909</v>
      </c>
      <c r="AB24" s="369">
        <f t="shared" si="3"/>
        <v>814.94194079154909</v>
      </c>
      <c r="AC24" s="369">
        <f t="shared" si="3"/>
        <v>814.94194079154909</v>
      </c>
      <c r="AD24" s="369">
        <f t="shared" si="3"/>
        <v>814.94194079154909</v>
      </c>
      <c r="AE24" s="369">
        <f t="shared" si="3"/>
        <v>814.94194079154909</v>
      </c>
      <c r="AF24" s="369">
        <f t="shared" si="3"/>
        <v>814.94194079154909</v>
      </c>
      <c r="AG24" s="369">
        <f t="shared" si="3"/>
        <v>814.94194079154909</v>
      </c>
      <c r="AH24" s="369">
        <f t="shared" si="3"/>
        <v>814.94194079154909</v>
      </c>
      <c r="AI24" s="369">
        <f t="shared" si="3"/>
        <v>814.94194079154909</v>
      </c>
      <c r="AJ24" s="370"/>
    </row>
    <row r="25" spans="1:36" x14ac:dyDescent="0.4">
      <c r="A25" s="371" t="s">
        <v>329</v>
      </c>
      <c r="B25" s="372">
        <f>SUMPRODUCT(B6:B21,C6:C21)/C22</f>
        <v>14.942039402188716</v>
      </c>
    </row>
    <row r="27" spans="1:36" x14ac:dyDescent="0.4">
      <c r="A27" s="482" t="s">
        <v>3</v>
      </c>
      <c r="B27" s="483"/>
      <c r="C27" s="483"/>
      <c r="D27" s="483"/>
    </row>
    <row r="28" spans="1:36" ht="45" customHeight="1" x14ac:dyDescent="0.4">
      <c r="A28" s="484" t="s">
        <v>341</v>
      </c>
      <c r="B28" s="485"/>
      <c r="C28" s="485"/>
      <c r="D28" s="486"/>
    </row>
    <row r="30" spans="1:36" s="382" customFormat="1" x14ac:dyDescent="0.4">
      <c r="A30" s="383" t="s">
        <v>371</v>
      </c>
      <c r="F30" s="382">
        <v>1</v>
      </c>
      <c r="G30" s="382">
        <v>2</v>
      </c>
      <c r="H30" s="382">
        <v>3</v>
      </c>
      <c r="I30" s="382">
        <v>4</v>
      </c>
      <c r="J30" s="382">
        <v>5</v>
      </c>
      <c r="K30" s="382">
        <v>6</v>
      </c>
      <c r="L30" s="382">
        <v>7</v>
      </c>
      <c r="M30" s="382">
        <v>8</v>
      </c>
      <c r="N30" s="382">
        <v>9</v>
      </c>
      <c r="O30" s="382">
        <v>10</v>
      </c>
      <c r="P30" s="382">
        <v>11</v>
      </c>
      <c r="Q30" s="382">
        <v>12</v>
      </c>
      <c r="R30" s="382">
        <v>13</v>
      </c>
      <c r="S30" s="382">
        <v>14</v>
      </c>
      <c r="T30" s="382">
        <v>15</v>
      </c>
      <c r="U30" s="382">
        <v>16</v>
      </c>
      <c r="V30" s="382">
        <v>17</v>
      </c>
      <c r="W30" s="382">
        <v>18</v>
      </c>
      <c r="X30" s="382">
        <v>19</v>
      </c>
      <c r="Y30" s="382">
        <v>20</v>
      </c>
    </row>
    <row r="31" spans="1:36" x14ac:dyDescent="0.4">
      <c r="A31" s="487" t="s">
        <v>2</v>
      </c>
      <c r="B31" s="487" t="s">
        <v>0</v>
      </c>
      <c r="C31" s="487" t="s">
        <v>38</v>
      </c>
      <c r="D31" s="487" t="s">
        <v>88</v>
      </c>
      <c r="E31" s="490" t="s">
        <v>142</v>
      </c>
      <c r="F31" s="491"/>
      <c r="G31" s="491"/>
      <c r="H31" s="491"/>
      <c r="I31" s="491"/>
      <c r="J31" s="491"/>
      <c r="K31" s="491"/>
      <c r="L31" s="491"/>
      <c r="M31" s="491"/>
      <c r="N31" s="491"/>
      <c r="O31" s="491"/>
      <c r="P31" s="491"/>
      <c r="Q31" s="491"/>
      <c r="R31" s="491"/>
      <c r="S31" s="491"/>
      <c r="T31" s="491"/>
      <c r="U31" s="491"/>
      <c r="V31" s="491"/>
      <c r="W31" s="491"/>
      <c r="X31" s="491"/>
      <c r="Y31" s="491"/>
      <c r="Z31" s="491"/>
      <c r="AA31" s="491"/>
      <c r="AB31" s="491"/>
      <c r="AC31" s="491"/>
      <c r="AD31" s="491"/>
      <c r="AE31" s="491"/>
      <c r="AF31" s="491"/>
      <c r="AG31" s="491"/>
      <c r="AH31" s="491"/>
      <c r="AI31" s="491"/>
      <c r="AJ31" s="480" t="s">
        <v>1</v>
      </c>
    </row>
    <row r="32" spans="1:36" x14ac:dyDescent="0.4">
      <c r="A32" s="488"/>
      <c r="B32" s="488"/>
      <c r="C32" s="488"/>
      <c r="D32" s="489"/>
      <c r="E32" s="351">
        <v>2018</v>
      </c>
      <c r="F32" s="351">
        <v>2019</v>
      </c>
      <c r="G32" s="351">
        <v>2020</v>
      </c>
      <c r="H32" s="351">
        <v>2021</v>
      </c>
      <c r="I32" s="351">
        <v>2022</v>
      </c>
      <c r="J32" s="351">
        <v>2023</v>
      </c>
      <c r="K32" s="351">
        <v>2024</v>
      </c>
      <c r="L32" s="351">
        <v>2025</v>
      </c>
      <c r="M32" s="351">
        <v>2026</v>
      </c>
      <c r="N32" s="351">
        <v>2027</v>
      </c>
      <c r="O32" s="351">
        <v>2028</v>
      </c>
      <c r="P32" s="351">
        <v>2029</v>
      </c>
      <c r="Q32" s="351">
        <v>2030</v>
      </c>
      <c r="R32" s="351">
        <v>2031</v>
      </c>
      <c r="S32" s="351">
        <v>2032</v>
      </c>
      <c r="T32" s="351">
        <v>2033</v>
      </c>
      <c r="U32" s="351">
        <v>2034</v>
      </c>
      <c r="V32" s="351">
        <v>2035</v>
      </c>
      <c r="W32" s="351">
        <v>2036</v>
      </c>
      <c r="X32" s="351">
        <v>2037</v>
      </c>
      <c r="Y32" s="351">
        <v>2038</v>
      </c>
      <c r="Z32" s="351">
        <v>2039</v>
      </c>
      <c r="AA32" s="351">
        <v>2040</v>
      </c>
      <c r="AB32" s="351">
        <v>2041</v>
      </c>
      <c r="AC32" s="351">
        <v>2042</v>
      </c>
      <c r="AD32" s="351">
        <v>2043</v>
      </c>
      <c r="AE32" s="351">
        <v>2044</v>
      </c>
      <c r="AF32" s="351">
        <v>2045</v>
      </c>
      <c r="AG32" s="351">
        <v>2046</v>
      </c>
      <c r="AH32" s="351">
        <v>2047</v>
      </c>
      <c r="AI32" s="351">
        <v>2048</v>
      </c>
      <c r="AJ32" s="481"/>
    </row>
    <row r="33" spans="1:36" x14ac:dyDescent="0.4">
      <c r="A33" s="167" t="s">
        <v>68</v>
      </c>
      <c r="B33" s="352">
        <v>7</v>
      </c>
      <c r="C33" s="353">
        <v>364.22139000000578</v>
      </c>
      <c r="D33" s="354">
        <v>1</v>
      </c>
      <c r="E33" s="377"/>
      <c r="F33" s="373">
        <v>364.22139000000578</v>
      </c>
      <c r="G33" s="353">
        <v>364.22139000000578</v>
      </c>
      <c r="H33" s="353">
        <v>364.22139000000578</v>
      </c>
      <c r="I33" s="353">
        <v>364.22139000000578</v>
      </c>
      <c r="J33" s="353">
        <v>364.22139000000578</v>
      </c>
      <c r="K33" s="353">
        <v>364.22139000000578</v>
      </c>
      <c r="L33" s="353">
        <v>364.22139000000578</v>
      </c>
      <c r="M33" s="353"/>
      <c r="N33" s="353"/>
      <c r="O33" s="353">
        <v>0</v>
      </c>
      <c r="P33" s="353">
        <v>0</v>
      </c>
      <c r="Q33" s="353">
        <v>0</v>
      </c>
      <c r="R33" s="353">
        <v>0</v>
      </c>
      <c r="S33" s="353">
        <v>0</v>
      </c>
      <c r="T33" s="353">
        <v>0</v>
      </c>
      <c r="U33" s="353">
        <v>0</v>
      </c>
      <c r="V33" s="353">
        <v>0</v>
      </c>
      <c r="W33" s="353">
        <v>0</v>
      </c>
      <c r="X33" s="353">
        <v>0</v>
      </c>
      <c r="Y33" s="353">
        <v>0</v>
      </c>
      <c r="Z33" s="353">
        <v>0</v>
      </c>
      <c r="AA33" s="353">
        <v>0</v>
      </c>
      <c r="AB33" s="353">
        <v>0</v>
      </c>
      <c r="AC33" s="353">
        <v>0</v>
      </c>
      <c r="AD33" s="353">
        <v>0</v>
      </c>
      <c r="AE33" s="353">
        <v>0</v>
      </c>
      <c r="AF33" s="353">
        <v>0</v>
      </c>
      <c r="AG33" s="353">
        <v>0</v>
      </c>
      <c r="AH33" s="353">
        <v>0</v>
      </c>
      <c r="AI33" s="353">
        <v>0</v>
      </c>
      <c r="AJ33" s="356">
        <f t="shared" ref="AJ33:AJ58" si="4">SUM(E33:AI33)</f>
        <v>2549.5497300000402</v>
      </c>
    </row>
    <row r="34" spans="1:36" x14ac:dyDescent="0.4">
      <c r="A34" s="167" t="s">
        <v>36</v>
      </c>
      <c r="B34" s="352">
        <v>11</v>
      </c>
      <c r="C34" s="353">
        <v>572.75530346138225</v>
      </c>
      <c r="D34" s="354">
        <v>1</v>
      </c>
      <c r="E34" s="362"/>
      <c r="F34" s="373">
        <v>572.75530346138225</v>
      </c>
      <c r="G34" s="353">
        <v>572.75530346138225</v>
      </c>
      <c r="H34" s="353">
        <v>572.75530346138225</v>
      </c>
      <c r="I34" s="353">
        <v>572.75530346138225</v>
      </c>
      <c r="J34" s="353">
        <v>572.75530346138225</v>
      </c>
      <c r="K34" s="353">
        <v>572.75530346138225</v>
      </c>
      <c r="L34" s="353">
        <v>572.75530346138225</v>
      </c>
      <c r="M34" s="353">
        <v>572.75530346138225</v>
      </c>
      <c r="N34" s="353">
        <v>572.75530346138225</v>
      </c>
      <c r="O34" s="353">
        <v>572.75530346138225</v>
      </c>
      <c r="P34" s="353">
        <v>572.75530346138225</v>
      </c>
      <c r="Q34" s="353">
        <v>0</v>
      </c>
      <c r="R34" s="353"/>
      <c r="S34" s="353"/>
      <c r="T34" s="353"/>
      <c r="U34" s="353"/>
      <c r="V34" s="353"/>
      <c r="W34" s="353"/>
      <c r="X34" s="353"/>
      <c r="Y34" s="353"/>
      <c r="Z34" s="353"/>
      <c r="AA34" s="353"/>
      <c r="AB34" s="353"/>
      <c r="AC34" s="353"/>
      <c r="AD34" s="353"/>
      <c r="AE34" s="353"/>
      <c r="AF34" s="353"/>
      <c r="AG34" s="353"/>
      <c r="AH34" s="353"/>
      <c r="AI34" s="353"/>
      <c r="AJ34" s="356">
        <f t="shared" si="4"/>
        <v>6300.3083380752032</v>
      </c>
    </row>
    <row r="35" spans="1:36" x14ac:dyDescent="0.4">
      <c r="A35" s="167" t="s">
        <v>70</v>
      </c>
      <c r="B35" s="352">
        <v>20</v>
      </c>
      <c r="C35" s="353">
        <v>694.81190032870347</v>
      </c>
      <c r="D35" s="354">
        <v>1</v>
      </c>
      <c r="E35" s="362"/>
      <c r="F35" s="373">
        <v>694.81190032870347</v>
      </c>
      <c r="G35" s="353">
        <v>694.81190032870347</v>
      </c>
      <c r="H35" s="353">
        <v>694.81190032870347</v>
      </c>
      <c r="I35" s="353">
        <v>694.81190032870347</v>
      </c>
      <c r="J35" s="353">
        <v>694.81190032870347</v>
      </c>
      <c r="K35" s="353">
        <v>694.81190032870347</v>
      </c>
      <c r="L35" s="353">
        <v>694.81190032870347</v>
      </c>
      <c r="M35" s="353">
        <v>694.81190032870347</v>
      </c>
      <c r="N35" s="353">
        <v>694.81190032870347</v>
      </c>
      <c r="O35" s="353">
        <v>694.81190032870347</v>
      </c>
      <c r="P35" s="353">
        <v>607.45149739151702</v>
      </c>
      <c r="Q35" s="353">
        <v>607.45149739151702</v>
      </c>
      <c r="R35" s="353">
        <v>607.45149739151702</v>
      </c>
      <c r="S35" s="353">
        <v>607.45149739151702</v>
      </c>
      <c r="T35" s="353">
        <v>607.45149739151702</v>
      </c>
      <c r="U35" s="353">
        <v>607.45149739151702</v>
      </c>
      <c r="V35" s="353">
        <v>607.45149739151702</v>
      </c>
      <c r="W35" s="353">
        <v>607.45149739151702</v>
      </c>
      <c r="X35" s="353">
        <v>607.45149739151702</v>
      </c>
      <c r="Y35" s="353">
        <v>607.45149739151702</v>
      </c>
      <c r="Z35" s="353">
        <v>0</v>
      </c>
      <c r="AA35" s="353">
        <v>0</v>
      </c>
      <c r="AB35" s="353">
        <v>0</v>
      </c>
      <c r="AC35" s="353">
        <v>0</v>
      </c>
      <c r="AD35" s="353">
        <v>0</v>
      </c>
      <c r="AE35" s="353">
        <v>0</v>
      </c>
      <c r="AF35" s="353">
        <v>0</v>
      </c>
      <c r="AG35" s="353">
        <v>0</v>
      </c>
      <c r="AH35" s="353">
        <v>0</v>
      </c>
      <c r="AI35" s="353">
        <v>0</v>
      </c>
      <c r="AJ35" s="356">
        <f t="shared" si="4"/>
        <v>13022.633977202211</v>
      </c>
    </row>
    <row r="36" spans="1:36" x14ac:dyDescent="0.4">
      <c r="A36" s="167" t="s">
        <v>342</v>
      </c>
      <c r="B36" s="352">
        <v>16</v>
      </c>
      <c r="C36" s="353">
        <v>114.28616175754004</v>
      </c>
      <c r="D36" s="354">
        <v>1</v>
      </c>
      <c r="E36" s="362"/>
      <c r="F36" s="373">
        <v>114.28616175754004</v>
      </c>
      <c r="G36" s="353">
        <v>114.28616175754004</v>
      </c>
      <c r="H36" s="353">
        <v>114.28616175754004</v>
      </c>
      <c r="I36" s="353">
        <v>114.28616175754004</v>
      </c>
      <c r="J36" s="353">
        <v>114.28616175754004</v>
      </c>
      <c r="K36" s="353">
        <v>114.28616175754004</v>
      </c>
      <c r="L36" s="353">
        <v>13.884935986682825</v>
      </c>
      <c r="M36" s="353">
        <v>13.884935986682825</v>
      </c>
      <c r="N36" s="353">
        <v>13.884935986682825</v>
      </c>
      <c r="O36" s="353">
        <v>13.884935986682825</v>
      </c>
      <c r="P36" s="353">
        <v>13.884935986682825</v>
      </c>
      <c r="Q36" s="353">
        <v>13.884935986682825</v>
      </c>
      <c r="R36" s="353">
        <v>13.884935986682825</v>
      </c>
      <c r="S36" s="353">
        <v>13.884935986682825</v>
      </c>
      <c r="T36" s="353">
        <v>13.884935986682825</v>
      </c>
      <c r="U36" s="353">
        <v>13.884935986682825</v>
      </c>
      <c r="V36" s="353"/>
      <c r="W36" s="353"/>
      <c r="X36" s="353"/>
      <c r="Y36" s="353"/>
      <c r="Z36" s="353"/>
      <c r="AA36" s="353"/>
      <c r="AB36" s="353"/>
      <c r="AC36" s="353"/>
      <c r="AD36" s="353"/>
      <c r="AE36" s="353"/>
      <c r="AF36" s="353"/>
      <c r="AG36" s="353"/>
      <c r="AH36" s="353"/>
      <c r="AI36" s="353"/>
      <c r="AJ36" s="356">
        <f t="shared" si="4"/>
        <v>824.56633041206908</v>
      </c>
    </row>
    <row r="37" spans="1:36" x14ac:dyDescent="0.4">
      <c r="A37" s="167" t="s">
        <v>343</v>
      </c>
      <c r="B37" s="352">
        <v>16</v>
      </c>
      <c r="C37" s="353">
        <v>729.93024967253746</v>
      </c>
      <c r="D37" s="354">
        <v>1</v>
      </c>
      <c r="E37" s="362"/>
      <c r="F37" s="373">
        <v>729.93024967253746</v>
      </c>
      <c r="G37" s="353">
        <v>729.93024967253746</v>
      </c>
      <c r="H37" s="353">
        <v>729.93024967253746</v>
      </c>
      <c r="I37" s="353">
        <v>729.93024967253746</v>
      </c>
      <c r="J37" s="353">
        <v>729.93024967253746</v>
      </c>
      <c r="K37" s="353">
        <v>729.93024967253746</v>
      </c>
      <c r="L37" s="353">
        <v>729.93024967253746</v>
      </c>
      <c r="M37" s="353">
        <v>729.93024967253746</v>
      </c>
      <c r="N37" s="353">
        <v>729.93024967253746</v>
      </c>
      <c r="O37" s="353">
        <v>729.93024967253746</v>
      </c>
      <c r="P37" s="353">
        <v>729.93024967253746</v>
      </c>
      <c r="Q37" s="353">
        <v>729.93024967253746</v>
      </c>
      <c r="R37" s="353">
        <v>729.93024967253746</v>
      </c>
      <c r="S37" s="353">
        <v>729.93024967253746</v>
      </c>
      <c r="T37" s="353">
        <v>729.93024967253746</v>
      </c>
      <c r="U37" s="353">
        <v>729.93024967253746</v>
      </c>
      <c r="V37" s="353"/>
      <c r="W37" s="353"/>
      <c r="X37" s="353"/>
      <c r="Y37" s="353"/>
      <c r="Z37" s="353"/>
      <c r="AA37" s="353"/>
      <c r="AB37" s="353"/>
      <c r="AC37" s="353"/>
      <c r="AD37" s="353"/>
      <c r="AE37" s="353"/>
      <c r="AF37" s="353"/>
      <c r="AG37" s="353"/>
      <c r="AH37" s="353"/>
      <c r="AI37" s="353"/>
      <c r="AJ37" s="356">
        <f t="shared" si="4"/>
        <v>11678.883994760601</v>
      </c>
    </row>
    <row r="38" spans="1:36" x14ac:dyDescent="0.4">
      <c r="A38" s="167" t="s">
        <v>344</v>
      </c>
      <c r="B38" s="352">
        <v>16</v>
      </c>
      <c r="C38" s="353">
        <v>3.4699609991281353</v>
      </c>
      <c r="D38" s="354">
        <v>1</v>
      </c>
      <c r="E38" s="362"/>
      <c r="F38" s="373">
        <v>3.4699609991281353</v>
      </c>
      <c r="G38" s="353">
        <v>3.4699609991281353</v>
      </c>
      <c r="H38" s="353">
        <v>3.4699609991281353</v>
      </c>
      <c r="I38" s="353">
        <v>3.4699609991281353</v>
      </c>
      <c r="J38" s="353">
        <v>3.4699609991281353</v>
      </c>
      <c r="K38" s="353">
        <v>3.4699609991281353</v>
      </c>
      <c r="L38" s="353">
        <v>3.4699609991281353</v>
      </c>
      <c r="M38" s="353">
        <v>3.4699609991281353</v>
      </c>
      <c r="N38" s="353">
        <v>3.4699609991281353</v>
      </c>
      <c r="O38" s="353">
        <v>3.4699609991281353</v>
      </c>
      <c r="P38" s="353">
        <v>3.4699609991281353</v>
      </c>
      <c r="Q38" s="353">
        <v>3.4699609991281353</v>
      </c>
      <c r="R38" s="353">
        <v>3.4699609991281353</v>
      </c>
      <c r="S38" s="353">
        <v>3.4699609991281353</v>
      </c>
      <c r="T38" s="353">
        <v>3.4699609991281353</v>
      </c>
      <c r="U38" s="353">
        <v>3.4699609991281353</v>
      </c>
      <c r="V38" s="353"/>
      <c r="W38" s="353"/>
      <c r="X38" s="353"/>
      <c r="Y38" s="353"/>
      <c r="Z38" s="353"/>
      <c r="AA38" s="353"/>
      <c r="AB38" s="353"/>
      <c r="AC38" s="353"/>
      <c r="AD38" s="353"/>
      <c r="AE38" s="353"/>
      <c r="AF38" s="353"/>
      <c r="AG38" s="353"/>
      <c r="AH38" s="353"/>
      <c r="AI38" s="353"/>
      <c r="AJ38" s="356">
        <f t="shared" si="4"/>
        <v>55.519375986050143</v>
      </c>
    </row>
    <row r="39" spans="1:36" x14ac:dyDescent="0.4">
      <c r="A39" s="167" t="s">
        <v>69</v>
      </c>
      <c r="B39" s="352">
        <v>20</v>
      </c>
      <c r="C39" s="353">
        <v>674.68462576212039</v>
      </c>
      <c r="D39" s="354">
        <v>1</v>
      </c>
      <c r="E39" s="362"/>
      <c r="F39" s="373">
        <v>674.68462576212039</v>
      </c>
      <c r="G39" s="353">
        <v>674.68462576212039</v>
      </c>
      <c r="H39" s="353">
        <v>674.68462576212039</v>
      </c>
      <c r="I39" s="353">
        <v>674.68462576212039</v>
      </c>
      <c r="J39" s="353">
        <v>674.68462576212039</v>
      </c>
      <c r="K39" s="353">
        <v>674.68462576212039</v>
      </c>
      <c r="L39" s="353">
        <v>674.68462576212039</v>
      </c>
      <c r="M39" s="353">
        <v>674.68462576212039</v>
      </c>
      <c r="N39" s="353">
        <v>674.68462576212039</v>
      </c>
      <c r="O39" s="353">
        <v>674.68462576212039</v>
      </c>
      <c r="P39" s="353">
        <v>582.27697240583552</v>
      </c>
      <c r="Q39" s="353">
        <v>582.27697240583552</v>
      </c>
      <c r="R39" s="353">
        <v>582.27697240583552</v>
      </c>
      <c r="S39" s="353">
        <v>582.27697240583552</v>
      </c>
      <c r="T39" s="353">
        <v>582.27697240583552</v>
      </c>
      <c r="U39" s="353">
        <v>582.27697240583552</v>
      </c>
      <c r="V39" s="353">
        <v>582.27697240583552</v>
      </c>
      <c r="W39" s="353">
        <v>582.27697240583552</v>
      </c>
      <c r="X39" s="353">
        <v>582.27697240583552</v>
      </c>
      <c r="Y39" s="353">
        <v>582.27697240583552</v>
      </c>
      <c r="Z39" s="353"/>
      <c r="AA39" s="353"/>
      <c r="AB39" s="353"/>
      <c r="AC39" s="353"/>
      <c r="AD39" s="353"/>
      <c r="AE39" s="353"/>
      <c r="AF39" s="353"/>
      <c r="AG39" s="353"/>
      <c r="AH39" s="353"/>
      <c r="AI39" s="353"/>
      <c r="AJ39" s="356">
        <f t="shared" si="4"/>
        <v>12569.615981679563</v>
      </c>
    </row>
    <row r="40" spans="1:36" x14ac:dyDescent="0.4">
      <c r="A40" s="167" t="s">
        <v>330</v>
      </c>
      <c r="B40" s="352">
        <v>19</v>
      </c>
      <c r="C40" s="353">
        <v>399.55877648427611</v>
      </c>
      <c r="D40" s="354">
        <v>1</v>
      </c>
      <c r="E40" s="362"/>
      <c r="F40" s="373">
        <v>399.55877648427611</v>
      </c>
      <c r="G40" s="353">
        <v>399.55877648427611</v>
      </c>
      <c r="H40" s="353">
        <v>399.55877648427611</v>
      </c>
      <c r="I40" s="353">
        <v>399.55877648427611</v>
      </c>
      <c r="J40" s="353">
        <v>399.55877648427611</v>
      </c>
      <c r="K40" s="353">
        <v>399.55877648427611</v>
      </c>
      <c r="L40" s="353">
        <v>399.55877648427611</v>
      </c>
      <c r="M40" s="353">
        <v>399.55877648427611</v>
      </c>
      <c r="N40" s="353">
        <v>399.55877648427611</v>
      </c>
      <c r="O40" s="353">
        <v>399.55877648427611</v>
      </c>
      <c r="P40" s="353">
        <v>399.55877648427611</v>
      </c>
      <c r="Q40" s="353">
        <v>399.55877648427611</v>
      </c>
      <c r="R40" s="353">
        <v>399.55877648427611</v>
      </c>
      <c r="S40" s="353">
        <v>399.55877648427611</v>
      </c>
      <c r="T40" s="353">
        <v>399.55877648427611</v>
      </c>
      <c r="U40" s="353">
        <v>399.55877648427611</v>
      </c>
      <c r="V40" s="353">
        <v>399.55877648427611</v>
      </c>
      <c r="W40" s="353">
        <v>399.55877648427611</v>
      </c>
      <c r="X40" s="353">
        <v>399.55877648427611</v>
      </c>
      <c r="Y40" s="353"/>
      <c r="Z40" s="353"/>
      <c r="AA40" s="353"/>
      <c r="AB40" s="353"/>
      <c r="AC40" s="353"/>
      <c r="AD40" s="353"/>
      <c r="AE40" s="353"/>
      <c r="AF40" s="353"/>
      <c r="AG40" s="353"/>
      <c r="AH40" s="353"/>
      <c r="AI40" s="353"/>
      <c r="AJ40" s="356">
        <f t="shared" si="4"/>
        <v>7591.6167532012441</v>
      </c>
    </row>
    <row r="41" spans="1:36" x14ac:dyDescent="0.4">
      <c r="A41" s="167" t="s">
        <v>71</v>
      </c>
      <c r="B41" s="352">
        <v>15</v>
      </c>
      <c r="C41" s="353">
        <v>664.3735250000002</v>
      </c>
      <c r="D41" s="354">
        <v>1</v>
      </c>
      <c r="E41" s="362"/>
      <c r="F41" s="373">
        <v>664.3735250000002</v>
      </c>
      <c r="G41" s="353">
        <v>664.3735250000002</v>
      </c>
      <c r="H41" s="353">
        <v>664.3735250000002</v>
      </c>
      <c r="I41" s="353">
        <v>664.3735250000002</v>
      </c>
      <c r="J41" s="353">
        <v>664.3735250000002</v>
      </c>
      <c r="K41" s="353">
        <v>664.3735250000002</v>
      </c>
      <c r="L41" s="353">
        <v>664.3735250000002</v>
      </c>
      <c r="M41" s="353">
        <v>664.3735250000002</v>
      </c>
      <c r="N41" s="353">
        <v>664.3735250000002</v>
      </c>
      <c r="O41" s="353">
        <v>664.3735250000002</v>
      </c>
      <c r="P41" s="353">
        <v>664.3735250000002</v>
      </c>
      <c r="Q41" s="353">
        <v>664.3735250000002</v>
      </c>
      <c r="R41" s="353">
        <v>664.3735250000002</v>
      </c>
      <c r="S41" s="353">
        <v>664.3735250000002</v>
      </c>
      <c r="T41" s="353">
        <v>664.3735250000002</v>
      </c>
      <c r="U41" s="353"/>
      <c r="V41" s="353"/>
      <c r="W41" s="353"/>
      <c r="X41" s="353"/>
      <c r="Y41" s="353"/>
      <c r="Z41" s="353"/>
      <c r="AA41" s="353"/>
      <c r="AB41" s="353"/>
      <c r="AC41" s="353"/>
      <c r="AD41" s="353"/>
      <c r="AE41" s="353"/>
      <c r="AF41" s="353"/>
      <c r="AG41" s="353"/>
      <c r="AH41" s="353"/>
      <c r="AI41" s="353"/>
      <c r="AJ41" s="356">
        <f t="shared" si="4"/>
        <v>9965.6028750000023</v>
      </c>
    </row>
    <row r="42" spans="1:36" x14ac:dyDescent="0.4">
      <c r="A42" s="167" t="s">
        <v>345</v>
      </c>
      <c r="B42" s="352">
        <v>18</v>
      </c>
      <c r="C42" s="353">
        <v>1878.374954838534</v>
      </c>
      <c r="D42" s="354">
        <v>1</v>
      </c>
      <c r="E42" s="362"/>
      <c r="F42" s="373">
        <v>1878.374954838534</v>
      </c>
      <c r="G42" s="353">
        <v>1878.374954838534</v>
      </c>
      <c r="H42" s="353">
        <v>1878.374954838534</v>
      </c>
      <c r="I42" s="353">
        <v>1878.374954838534</v>
      </c>
      <c r="J42" s="353">
        <v>1878.374954838534</v>
      </c>
      <c r="K42" s="353">
        <v>1878.374954838534</v>
      </c>
      <c r="L42" s="353">
        <v>388.49451353078246</v>
      </c>
      <c r="M42" s="353">
        <v>388.49451353078246</v>
      </c>
      <c r="N42" s="353">
        <v>388.49451353078246</v>
      </c>
      <c r="O42" s="353">
        <v>388.49451353078246</v>
      </c>
      <c r="P42" s="353">
        <v>388.49451353078246</v>
      </c>
      <c r="Q42" s="353">
        <v>388.49451353078246</v>
      </c>
      <c r="R42" s="353">
        <v>388.49451353078246</v>
      </c>
      <c r="S42" s="353">
        <v>388.49451353078246</v>
      </c>
      <c r="T42" s="353">
        <v>388.49451353078246</v>
      </c>
      <c r="U42" s="353">
        <v>388.49451353078246</v>
      </c>
      <c r="V42" s="353">
        <v>388.49451353078246</v>
      </c>
      <c r="W42" s="353">
        <v>388.49451353078246</v>
      </c>
      <c r="X42" s="353"/>
      <c r="Y42" s="353"/>
      <c r="Z42" s="353"/>
      <c r="AA42" s="353"/>
      <c r="AB42" s="353"/>
      <c r="AC42" s="353"/>
      <c r="AD42" s="353"/>
      <c r="AE42" s="353"/>
      <c r="AF42" s="353"/>
      <c r="AG42" s="353"/>
      <c r="AH42" s="353"/>
      <c r="AI42" s="353"/>
      <c r="AJ42" s="356">
        <f>SUM(E42:AI42)</f>
        <v>15932.183891400597</v>
      </c>
    </row>
    <row r="43" spans="1:36" x14ac:dyDescent="0.4">
      <c r="A43" s="167" t="s">
        <v>346</v>
      </c>
      <c r="B43" s="352">
        <v>18</v>
      </c>
      <c r="C43" s="353">
        <v>4.514077240622794</v>
      </c>
      <c r="D43" s="354">
        <v>1</v>
      </c>
      <c r="E43" s="362"/>
      <c r="F43" s="373">
        <v>4.514077240622794</v>
      </c>
      <c r="G43" s="353">
        <v>4.514077240622794</v>
      </c>
      <c r="H43" s="353">
        <v>4.514077240622794</v>
      </c>
      <c r="I43" s="353">
        <v>4.514077240622794</v>
      </c>
      <c r="J43" s="353">
        <v>4.514077240622794</v>
      </c>
      <c r="K43" s="353">
        <v>4.514077240622794</v>
      </c>
      <c r="L43" s="353">
        <v>4.514077240622794</v>
      </c>
      <c r="M43" s="353">
        <v>4.514077240622794</v>
      </c>
      <c r="N43" s="353">
        <v>4.514077240622794</v>
      </c>
      <c r="O43" s="353">
        <v>4.514077240622794</v>
      </c>
      <c r="P43" s="353">
        <v>4.514077240622794</v>
      </c>
      <c r="Q43" s="353">
        <v>4.514077240622794</v>
      </c>
      <c r="R43" s="353">
        <v>4.514077240622794</v>
      </c>
      <c r="S43" s="353">
        <v>4.514077240622794</v>
      </c>
      <c r="T43" s="353">
        <v>4.514077240622794</v>
      </c>
      <c r="U43" s="353">
        <v>4.514077240622794</v>
      </c>
      <c r="V43" s="353">
        <v>4.514077240622794</v>
      </c>
      <c r="W43" s="353">
        <v>4.514077240622794</v>
      </c>
      <c r="X43" s="353"/>
      <c r="Y43" s="353"/>
      <c r="Z43" s="353"/>
      <c r="AA43" s="353"/>
      <c r="AB43" s="353"/>
      <c r="AC43" s="353"/>
      <c r="AD43" s="353"/>
      <c r="AE43" s="353"/>
      <c r="AF43" s="353"/>
      <c r="AG43" s="353"/>
      <c r="AH43" s="353"/>
      <c r="AI43" s="353"/>
      <c r="AJ43" s="356">
        <f t="shared" si="4"/>
        <v>81.253390331210312</v>
      </c>
    </row>
    <row r="44" spans="1:36" x14ac:dyDescent="0.4">
      <c r="A44" s="167" t="s">
        <v>331</v>
      </c>
      <c r="B44" s="352">
        <v>20</v>
      </c>
      <c r="C44" s="353">
        <v>201.91876779331588</v>
      </c>
      <c r="D44" s="354">
        <v>1</v>
      </c>
      <c r="E44" s="362"/>
      <c r="F44" s="373">
        <v>201.91876779331588</v>
      </c>
      <c r="G44" s="353">
        <v>201.91876779331588</v>
      </c>
      <c r="H44" s="353">
        <v>201.91876779331588</v>
      </c>
      <c r="I44" s="353">
        <v>201.91876779331588</v>
      </c>
      <c r="J44" s="353">
        <v>201.91876779331588</v>
      </c>
      <c r="K44" s="353">
        <v>201.91876779331588</v>
      </c>
      <c r="L44" s="353">
        <v>201.91876779331588</v>
      </c>
      <c r="M44" s="353">
        <v>201.91876779331588</v>
      </c>
      <c r="N44" s="353">
        <v>201.91876779331588</v>
      </c>
      <c r="O44" s="353">
        <v>201.91876779331588</v>
      </c>
      <c r="P44" s="353">
        <v>186.81088591545537</v>
      </c>
      <c r="Q44" s="353">
        <v>186.81088591545537</v>
      </c>
      <c r="R44" s="353">
        <v>186.81088591545537</v>
      </c>
      <c r="S44" s="353">
        <v>186.81088591545537</v>
      </c>
      <c r="T44" s="353">
        <v>186.81088591545537</v>
      </c>
      <c r="U44" s="353">
        <v>186.81088591545537</v>
      </c>
      <c r="V44" s="353">
        <v>186.81088591545537</v>
      </c>
      <c r="W44" s="353">
        <v>186.81088591545537</v>
      </c>
      <c r="X44" s="353">
        <v>186.81088591545537</v>
      </c>
      <c r="Y44" s="353">
        <v>186.81088591545537</v>
      </c>
      <c r="Z44" s="353"/>
      <c r="AA44" s="353"/>
      <c r="AB44" s="353"/>
      <c r="AC44" s="353"/>
      <c r="AD44" s="353"/>
      <c r="AE44" s="353"/>
      <c r="AF44" s="353"/>
      <c r="AG44" s="353"/>
      <c r="AH44" s="353"/>
      <c r="AI44" s="353"/>
      <c r="AJ44" s="356">
        <f t="shared" si="4"/>
        <v>3887.2965370877132</v>
      </c>
    </row>
    <row r="45" spans="1:36" x14ac:dyDescent="0.4">
      <c r="A45" s="378" t="s">
        <v>267</v>
      </c>
      <c r="B45" s="352">
        <v>20</v>
      </c>
      <c r="C45" s="353">
        <v>88.375527736831287</v>
      </c>
      <c r="D45" s="354">
        <v>1</v>
      </c>
      <c r="E45" s="362"/>
      <c r="F45" s="373">
        <v>88.375527736831287</v>
      </c>
      <c r="G45" s="353">
        <v>88.375527736831287</v>
      </c>
      <c r="H45" s="353">
        <v>88.375527736831287</v>
      </c>
      <c r="I45" s="353">
        <v>88.375527736831287</v>
      </c>
      <c r="J45" s="353">
        <v>88.375527736831287</v>
      </c>
      <c r="K45" s="353">
        <v>88.375527736831287</v>
      </c>
      <c r="L45" s="353">
        <v>88.375527736831287</v>
      </c>
      <c r="M45" s="353">
        <v>88.375527736831287</v>
      </c>
      <c r="N45" s="353">
        <v>88.375527736831287</v>
      </c>
      <c r="O45" s="353">
        <v>88.375527736831287</v>
      </c>
      <c r="P45" s="373">
        <v>88.375527736831287</v>
      </c>
      <c r="Q45" s="353">
        <v>88.375527736831287</v>
      </c>
      <c r="R45" s="353">
        <v>88.375527736831287</v>
      </c>
      <c r="S45" s="353">
        <v>88.375527736831287</v>
      </c>
      <c r="T45" s="353">
        <v>88.375527736831287</v>
      </c>
      <c r="U45" s="353">
        <v>88.375527736831287</v>
      </c>
      <c r="V45" s="353">
        <v>88.375527736831287</v>
      </c>
      <c r="W45" s="353">
        <v>88.375527736831287</v>
      </c>
      <c r="X45" s="353">
        <v>88.375527736831287</v>
      </c>
      <c r="Y45" s="353">
        <v>88.375527736831287</v>
      </c>
      <c r="Z45" s="353"/>
      <c r="AA45" s="353"/>
      <c r="AB45" s="353"/>
      <c r="AC45" s="353"/>
      <c r="AD45" s="353"/>
      <c r="AE45" s="353"/>
      <c r="AF45" s="353"/>
      <c r="AG45" s="353"/>
      <c r="AH45" s="353"/>
      <c r="AI45" s="353"/>
      <c r="AJ45" s="356">
        <f t="shared" si="4"/>
        <v>1767.5105547366263</v>
      </c>
    </row>
    <row r="46" spans="1:36" x14ac:dyDescent="0.4">
      <c r="A46" s="167" t="s">
        <v>347</v>
      </c>
      <c r="B46" s="352">
        <v>10</v>
      </c>
      <c r="C46" s="353">
        <v>5.3879050368000003</v>
      </c>
      <c r="D46" s="354">
        <v>1</v>
      </c>
      <c r="E46" s="362"/>
      <c r="F46" s="373">
        <v>5.3879050368000003</v>
      </c>
      <c r="G46" s="353">
        <v>5.3879050368000003</v>
      </c>
      <c r="H46" s="353">
        <v>1.4601222649728003</v>
      </c>
      <c r="I46" s="353">
        <v>1.4601222649728003</v>
      </c>
      <c r="J46" s="353">
        <v>1.4601222649728003</v>
      </c>
      <c r="K46" s="353">
        <v>1.4601222649728003</v>
      </c>
      <c r="L46" s="353">
        <v>1.4601222649728003</v>
      </c>
      <c r="M46" s="353">
        <v>1.4601222649728003</v>
      </c>
      <c r="N46" s="353">
        <v>1.4601222649728003</v>
      </c>
      <c r="O46" s="353">
        <v>1.4601222649728003</v>
      </c>
      <c r="P46" s="353"/>
      <c r="Q46" s="353">
        <v>0</v>
      </c>
      <c r="R46" s="353"/>
      <c r="S46" s="353"/>
      <c r="T46" s="353"/>
      <c r="U46" s="353"/>
      <c r="V46" s="353"/>
      <c r="W46" s="353"/>
      <c r="X46" s="353"/>
      <c r="Y46" s="353"/>
      <c r="Z46" s="353"/>
      <c r="AA46" s="353"/>
      <c r="AB46" s="353"/>
      <c r="AC46" s="353"/>
      <c r="AD46" s="353"/>
      <c r="AE46" s="353"/>
      <c r="AF46" s="353"/>
      <c r="AG46" s="353"/>
      <c r="AH46" s="353"/>
      <c r="AI46" s="353"/>
      <c r="AJ46" s="356">
        <f t="shared" si="4"/>
        <v>22.456788193382398</v>
      </c>
    </row>
    <row r="47" spans="1:36" x14ac:dyDescent="0.4">
      <c r="A47" s="167" t="s">
        <v>348</v>
      </c>
      <c r="B47" s="352">
        <v>7</v>
      </c>
      <c r="C47" s="353">
        <v>1.8478199999999989</v>
      </c>
      <c r="D47" s="354">
        <v>1</v>
      </c>
      <c r="E47" s="362"/>
      <c r="F47" s="373">
        <v>1.8478199999999989</v>
      </c>
      <c r="G47" s="353">
        <v>1.8478199999999989</v>
      </c>
      <c r="H47" s="353">
        <v>1.8478199999999989</v>
      </c>
      <c r="I47" s="353">
        <v>1.8478199999999989</v>
      </c>
      <c r="J47" s="353">
        <v>1.8478199999999989</v>
      </c>
      <c r="K47" s="353">
        <v>1.8478199999999989</v>
      </c>
      <c r="L47" s="353">
        <v>1.8478199999999989</v>
      </c>
      <c r="M47" s="353"/>
      <c r="N47" s="353"/>
      <c r="O47" s="353"/>
      <c r="P47" s="353"/>
      <c r="Q47" s="353">
        <v>0</v>
      </c>
      <c r="R47" s="353"/>
      <c r="S47" s="353"/>
      <c r="T47" s="353"/>
      <c r="U47" s="353"/>
      <c r="V47" s="353"/>
      <c r="W47" s="353"/>
      <c r="X47" s="353"/>
      <c r="Y47" s="353"/>
      <c r="Z47" s="353"/>
      <c r="AA47" s="353"/>
      <c r="AB47" s="353"/>
      <c r="AC47" s="353"/>
      <c r="AD47" s="353"/>
      <c r="AE47" s="353"/>
      <c r="AF47" s="353"/>
      <c r="AG47" s="353"/>
      <c r="AH47" s="353"/>
      <c r="AI47" s="353"/>
      <c r="AJ47" s="356">
        <f t="shared" si="4"/>
        <v>12.934739999999993</v>
      </c>
    </row>
    <row r="48" spans="1:36" x14ac:dyDescent="0.4">
      <c r="A48" s="167" t="s">
        <v>268</v>
      </c>
      <c r="B48" s="352">
        <v>10</v>
      </c>
      <c r="C48" s="353">
        <v>38.16023503505096</v>
      </c>
      <c r="D48" s="354">
        <v>1</v>
      </c>
      <c r="E48" s="362"/>
      <c r="F48" s="373">
        <v>38.16023503505096</v>
      </c>
      <c r="G48" s="353">
        <v>38.16023503505096</v>
      </c>
      <c r="H48" s="353">
        <v>38.16023503505096</v>
      </c>
      <c r="I48" s="353">
        <v>38.16023503505096</v>
      </c>
      <c r="J48" s="353">
        <v>38.16023503505096</v>
      </c>
      <c r="K48" s="353">
        <v>38.16023503505096</v>
      </c>
      <c r="L48" s="353">
        <v>38.16023503505096</v>
      </c>
      <c r="M48" s="353">
        <v>38.16023503505096</v>
      </c>
      <c r="N48" s="353">
        <v>38.16023503505096</v>
      </c>
      <c r="O48" s="353">
        <v>38.16023503505096</v>
      </c>
      <c r="P48" s="353"/>
      <c r="Q48" s="353">
        <v>0</v>
      </c>
      <c r="R48" s="353"/>
      <c r="S48" s="353"/>
      <c r="T48" s="353"/>
      <c r="U48" s="353"/>
      <c r="V48" s="353"/>
      <c r="W48" s="353"/>
      <c r="X48" s="353"/>
      <c r="Y48" s="353"/>
      <c r="Z48" s="353"/>
      <c r="AA48" s="353"/>
      <c r="AB48" s="353"/>
      <c r="AC48" s="353"/>
      <c r="AD48" s="353"/>
      <c r="AE48" s="353"/>
      <c r="AF48" s="353"/>
      <c r="AG48" s="353"/>
      <c r="AH48" s="353"/>
      <c r="AI48" s="353"/>
      <c r="AJ48" s="356">
        <f t="shared" si="4"/>
        <v>381.6023503505096</v>
      </c>
    </row>
    <row r="49" spans="1:37" x14ac:dyDescent="0.4">
      <c r="A49" s="167" t="s">
        <v>349</v>
      </c>
      <c r="B49" s="352">
        <v>15</v>
      </c>
      <c r="C49" s="353">
        <v>6.1095696607786643</v>
      </c>
      <c r="D49" s="354">
        <v>1</v>
      </c>
      <c r="E49" s="362"/>
      <c r="F49" s="373">
        <v>6.1095696607786643</v>
      </c>
      <c r="G49" s="353">
        <v>6.1095696607786643</v>
      </c>
      <c r="H49" s="353">
        <v>6.1095696607786643</v>
      </c>
      <c r="I49" s="353">
        <v>6.1095696607786643</v>
      </c>
      <c r="J49" s="353">
        <v>6.1095696607786643</v>
      </c>
      <c r="K49" s="353">
        <v>6.1095696607786643</v>
      </c>
      <c r="L49" s="353">
        <v>6.1095696607786643</v>
      </c>
      <c r="M49" s="353">
        <v>6.1095696607786643</v>
      </c>
      <c r="N49" s="353">
        <v>6.1095696607786643</v>
      </c>
      <c r="O49" s="353">
        <v>6.1095696607786643</v>
      </c>
      <c r="P49" s="353">
        <v>6.1095696607786643</v>
      </c>
      <c r="Q49" s="353">
        <v>6.1095696607786643</v>
      </c>
      <c r="R49" s="353">
        <v>6.1095696607786643</v>
      </c>
      <c r="S49" s="353">
        <v>6.1095696607786643</v>
      </c>
      <c r="T49" s="353">
        <v>6.1095696607786643</v>
      </c>
      <c r="U49" s="353"/>
      <c r="V49" s="353"/>
      <c r="W49" s="353"/>
      <c r="X49" s="353"/>
      <c r="Y49" s="353"/>
      <c r="Z49" s="353"/>
      <c r="AA49" s="353"/>
      <c r="AB49" s="353"/>
      <c r="AC49" s="353"/>
      <c r="AD49" s="353"/>
      <c r="AE49" s="353"/>
      <c r="AF49" s="353"/>
      <c r="AG49" s="353"/>
      <c r="AH49" s="353"/>
      <c r="AI49" s="353"/>
      <c r="AJ49" s="356">
        <f t="shared" si="4"/>
        <v>91.643544911679939</v>
      </c>
    </row>
    <row r="50" spans="1:37" x14ac:dyDescent="0.4">
      <c r="A50" s="417" t="s">
        <v>333</v>
      </c>
      <c r="B50" s="352">
        <v>10</v>
      </c>
      <c r="C50" s="353">
        <v>1895.5510618453013</v>
      </c>
      <c r="D50" s="354">
        <v>1</v>
      </c>
      <c r="E50" s="419"/>
      <c r="F50" s="373">
        <v>1895.5510618453013</v>
      </c>
      <c r="G50" s="353">
        <v>1895.5510618453013</v>
      </c>
      <c r="H50" s="353">
        <v>532.58632785106749</v>
      </c>
      <c r="I50" s="353">
        <v>532.58632785106749</v>
      </c>
      <c r="J50" s="353">
        <v>532.58632785106749</v>
      </c>
      <c r="K50" s="353">
        <v>532.58632785106749</v>
      </c>
      <c r="L50" s="353">
        <v>532.58632785106749</v>
      </c>
      <c r="M50" s="353">
        <v>532.58632785106749</v>
      </c>
      <c r="N50" s="353">
        <v>532.58632785106749</v>
      </c>
      <c r="O50" s="353">
        <v>532.58632785106749</v>
      </c>
      <c r="P50" s="353"/>
      <c r="Q50" s="353">
        <v>0</v>
      </c>
      <c r="R50" s="353"/>
      <c r="S50" s="353"/>
      <c r="T50" s="353"/>
      <c r="U50" s="353"/>
      <c r="V50" s="353"/>
      <c r="W50" s="353"/>
      <c r="X50" s="353"/>
      <c r="Y50" s="353"/>
      <c r="Z50" s="353"/>
      <c r="AA50" s="353"/>
      <c r="AB50" s="353"/>
      <c r="AC50" s="353"/>
      <c r="AD50" s="353"/>
      <c r="AE50" s="353"/>
      <c r="AF50" s="353"/>
      <c r="AG50" s="353"/>
      <c r="AH50" s="353"/>
      <c r="AI50" s="353"/>
      <c r="AJ50" s="420">
        <f>SUM(E50:AI50)</f>
        <v>8051.7927464991453</v>
      </c>
      <c r="AK50" s="421"/>
    </row>
    <row r="51" spans="1:37" x14ac:dyDescent="0.4">
      <c r="A51" s="417" t="s">
        <v>145</v>
      </c>
      <c r="B51" s="352">
        <v>6.1</v>
      </c>
      <c r="C51" s="353">
        <v>223.62715237499989</v>
      </c>
      <c r="D51" s="354">
        <v>1</v>
      </c>
      <c r="E51" s="419"/>
      <c r="F51" s="373">
        <v>223.62715237499989</v>
      </c>
      <c r="G51" s="353">
        <v>223.62715237499989</v>
      </c>
      <c r="H51" s="353">
        <v>66.531801072824976</v>
      </c>
      <c r="I51" s="353">
        <v>66.531801072824976</v>
      </c>
      <c r="J51" s="353">
        <v>66.531801072824976</v>
      </c>
      <c r="K51" s="353">
        <v>66.531801072824976</v>
      </c>
      <c r="L51" s="353">
        <v>6.6531801072824743</v>
      </c>
      <c r="M51" s="353"/>
      <c r="N51" s="353"/>
      <c r="O51" s="353"/>
      <c r="P51" s="353"/>
      <c r="Q51" s="353">
        <v>0</v>
      </c>
      <c r="R51" s="353"/>
      <c r="S51" s="353"/>
      <c r="T51" s="353"/>
      <c r="U51" s="353"/>
      <c r="V51" s="353"/>
      <c r="W51" s="353"/>
      <c r="X51" s="353"/>
      <c r="Y51" s="353"/>
      <c r="Z51" s="353"/>
      <c r="AA51" s="353"/>
      <c r="AB51" s="353"/>
      <c r="AC51" s="353"/>
      <c r="AD51" s="353"/>
      <c r="AE51" s="353"/>
      <c r="AF51" s="353"/>
      <c r="AG51" s="353"/>
      <c r="AH51" s="353"/>
      <c r="AI51" s="353"/>
      <c r="AJ51" s="420">
        <f t="shared" si="4"/>
        <v>720.03468914858195</v>
      </c>
      <c r="AK51" s="421"/>
    </row>
    <row r="52" spans="1:37" x14ac:dyDescent="0.4">
      <c r="A52" s="417" t="s">
        <v>350</v>
      </c>
      <c r="B52" s="352">
        <v>10</v>
      </c>
      <c r="C52" s="353">
        <v>395.37197440397813</v>
      </c>
      <c r="D52" s="354">
        <v>1</v>
      </c>
      <c r="E52" s="419"/>
      <c r="F52" s="373">
        <v>395.37197440397813</v>
      </c>
      <c r="G52" s="353">
        <v>395.37197440397813</v>
      </c>
      <c r="H52" s="353">
        <v>395.37197440397813</v>
      </c>
      <c r="I52" s="353">
        <v>395.37197440397813</v>
      </c>
      <c r="J52" s="353">
        <v>395.37197440397813</v>
      </c>
      <c r="K52" s="353">
        <v>37.156884782641896</v>
      </c>
      <c r="L52" s="353">
        <v>37.156884782641896</v>
      </c>
      <c r="M52" s="353">
        <v>37.156884782641896</v>
      </c>
      <c r="N52" s="353">
        <v>37.156884782641896</v>
      </c>
      <c r="O52" s="353">
        <v>37.156884782641896</v>
      </c>
      <c r="P52" s="353"/>
      <c r="Q52" s="353">
        <v>0</v>
      </c>
      <c r="R52" s="353"/>
      <c r="S52" s="353"/>
      <c r="T52" s="353"/>
      <c r="U52" s="353"/>
      <c r="V52" s="353"/>
      <c r="W52" s="353"/>
      <c r="X52" s="353"/>
      <c r="Y52" s="353"/>
      <c r="Z52" s="353"/>
      <c r="AA52" s="353"/>
      <c r="AB52" s="353"/>
      <c r="AC52" s="353"/>
      <c r="AD52" s="353"/>
      <c r="AE52" s="353"/>
      <c r="AF52" s="353"/>
      <c r="AG52" s="353"/>
      <c r="AH52" s="353"/>
      <c r="AI52" s="353"/>
      <c r="AJ52" s="420">
        <f t="shared" si="4"/>
        <v>2162.6442959331007</v>
      </c>
      <c r="AK52" s="421"/>
    </row>
    <row r="53" spans="1:37" x14ac:dyDescent="0.4">
      <c r="A53" s="417" t="s">
        <v>351</v>
      </c>
      <c r="B53" s="352">
        <v>6.1</v>
      </c>
      <c r="C53" s="353">
        <v>11.964993974999993</v>
      </c>
      <c r="D53" s="354">
        <v>1</v>
      </c>
      <c r="E53" s="419"/>
      <c r="F53" s="373">
        <v>11.964993974999993</v>
      </c>
      <c r="G53" s="353">
        <v>11.964993974999993</v>
      </c>
      <c r="H53" s="353">
        <v>11.964993974999993</v>
      </c>
      <c r="I53" s="353">
        <v>11.964993974999993</v>
      </c>
      <c r="J53" s="353">
        <v>11.964993974999993</v>
      </c>
      <c r="K53" s="353">
        <v>1.0662227012249996</v>
      </c>
      <c r="L53" s="357">
        <v>0.10662227012249959</v>
      </c>
      <c r="M53" s="353"/>
      <c r="N53" s="353"/>
      <c r="O53" s="353"/>
      <c r="P53" s="353"/>
      <c r="Q53" s="353">
        <v>0</v>
      </c>
      <c r="R53" s="353"/>
      <c r="S53" s="353"/>
      <c r="T53" s="353"/>
      <c r="U53" s="353"/>
      <c r="V53" s="353"/>
      <c r="W53" s="353"/>
      <c r="X53" s="353"/>
      <c r="Y53" s="353"/>
      <c r="Z53" s="353"/>
      <c r="AA53" s="353"/>
      <c r="AB53" s="353"/>
      <c r="AC53" s="353"/>
      <c r="AD53" s="353"/>
      <c r="AE53" s="353"/>
      <c r="AF53" s="353"/>
      <c r="AG53" s="353"/>
      <c r="AH53" s="353"/>
      <c r="AI53" s="353"/>
      <c r="AJ53" s="420">
        <f t="shared" si="4"/>
        <v>60.997814846347467</v>
      </c>
      <c r="AK53" s="421"/>
    </row>
    <row r="54" spans="1:37" x14ac:dyDescent="0.4">
      <c r="A54" s="417" t="s">
        <v>352</v>
      </c>
      <c r="B54" s="352">
        <v>10</v>
      </c>
      <c r="C54" s="353">
        <v>100.77855598943965</v>
      </c>
      <c r="D54" s="354">
        <v>1</v>
      </c>
      <c r="E54" s="419"/>
      <c r="F54" s="373">
        <v>100.77855598943965</v>
      </c>
      <c r="G54" s="353">
        <v>100.77855598943965</v>
      </c>
      <c r="H54" s="353">
        <v>100.77855598943965</v>
      </c>
      <c r="I54" s="353">
        <v>100.77855598943965</v>
      </c>
      <c r="J54" s="353">
        <v>100.77855598943965</v>
      </c>
      <c r="K54" s="353">
        <v>15.721454734352587</v>
      </c>
      <c r="L54" s="353">
        <v>15.721454734352587</v>
      </c>
      <c r="M54" s="353">
        <v>15.721454734352587</v>
      </c>
      <c r="N54" s="353">
        <v>15.721454734352587</v>
      </c>
      <c r="O54" s="353">
        <v>15.721454734352587</v>
      </c>
      <c r="P54" s="353"/>
      <c r="Q54" s="353">
        <v>0</v>
      </c>
      <c r="R54" s="353"/>
      <c r="S54" s="353"/>
      <c r="T54" s="353"/>
      <c r="U54" s="353"/>
      <c r="V54" s="353"/>
      <c r="W54" s="353"/>
      <c r="X54" s="353"/>
      <c r="Y54" s="353"/>
      <c r="Z54" s="353"/>
      <c r="AA54" s="353"/>
      <c r="AB54" s="353"/>
      <c r="AC54" s="353"/>
      <c r="AD54" s="353"/>
      <c r="AE54" s="353"/>
      <c r="AF54" s="353"/>
      <c r="AG54" s="353"/>
      <c r="AH54" s="353"/>
      <c r="AI54" s="353"/>
      <c r="AJ54" s="420">
        <f t="shared" si="4"/>
        <v>582.50005361896137</v>
      </c>
      <c r="AK54" s="421"/>
    </row>
    <row r="55" spans="1:37" x14ac:dyDescent="0.4">
      <c r="A55" s="417" t="s">
        <v>353</v>
      </c>
      <c r="B55" s="352">
        <v>6.1</v>
      </c>
      <c r="C55" s="353">
        <v>58.508316900000032</v>
      </c>
      <c r="D55" s="354">
        <v>1</v>
      </c>
      <c r="E55" s="419"/>
      <c r="F55" s="373">
        <v>58.508316900000032</v>
      </c>
      <c r="G55" s="353">
        <v>58.508316900000032</v>
      </c>
      <c r="H55" s="353">
        <v>58.508316900000032</v>
      </c>
      <c r="I55" s="353">
        <v>58.508316900000032</v>
      </c>
      <c r="J55" s="353">
        <v>58.508316900000032</v>
      </c>
      <c r="K55" s="353">
        <v>9.1272974364000063</v>
      </c>
      <c r="L55" s="357">
        <v>0.91272974363999737</v>
      </c>
      <c r="M55" s="353"/>
      <c r="N55" s="353"/>
      <c r="O55" s="353"/>
      <c r="P55" s="353"/>
      <c r="Q55" s="353">
        <v>0</v>
      </c>
      <c r="R55" s="353"/>
      <c r="S55" s="353"/>
      <c r="T55" s="353"/>
      <c r="U55" s="353"/>
      <c r="V55" s="353"/>
      <c r="W55" s="353"/>
      <c r="X55" s="353"/>
      <c r="Y55" s="353"/>
      <c r="Z55" s="353"/>
      <c r="AA55" s="353"/>
      <c r="AB55" s="353"/>
      <c r="AC55" s="353"/>
      <c r="AD55" s="353"/>
      <c r="AE55" s="353"/>
      <c r="AF55" s="353"/>
      <c r="AG55" s="353"/>
      <c r="AH55" s="353"/>
      <c r="AI55" s="353"/>
      <c r="AJ55" s="420">
        <f t="shared" si="4"/>
        <v>302.58161168004017</v>
      </c>
      <c r="AK55" s="421"/>
    </row>
    <row r="56" spans="1:37" x14ac:dyDescent="0.4">
      <c r="A56" s="417" t="s">
        <v>334</v>
      </c>
      <c r="B56" s="352">
        <v>20</v>
      </c>
      <c r="C56" s="353">
        <v>32.438788442965368</v>
      </c>
      <c r="D56" s="354">
        <v>1</v>
      </c>
      <c r="E56" s="419"/>
      <c r="F56" s="373">
        <v>32.438788442965368</v>
      </c>
      <c r="G56" s="353">
        <v>32.438788442965368</v>
      </c>
      <c r="H56" s="353">
        <v>32.438788442965368</v>
      </c>
      <c r="I56" s="353">
        <v>32.438788442965368</v>
      </c>
      <c r="J56" s="353">
        <v>32.438788442965368</v>
      </c>
      <c r="K56" s="353">
        <v>32.438788442965368</v>
      </c>
      <c r="L56" s="353">
        <v>32.438788442965368</v>
      </c>
      <c r="M56" s="353">
        <v>32.438788442965368</v>
      </c>
      <c r="N56" s="353">
        <v>32.438788442965368</v>
      </c>
      <c r="O56" s="353">
        <v>32.438788442965368</v>
      </c>
      <c r="P56" s="353">
        <v>30.687052188086213</v>
      </c>
      <c r="Q56" s="353">
        <v>30.687052188086213</v>
      </c>
      <c r="R56" s="353">
        <v>30.687052188086213</v>
      </c>
      <c r="S56" s="353">
        <v>30.687052188086213</v>
      </c>
      <c r="T56" s="353">
        <v>30.687052188086213</v>
      </c>
      <c r="U56" s="353">
        <v>30.687052188086213</v>
      </c>
      <c r="V56" s="353">
        <v>30.687052188086213</v>
      </c>
      <c r="W56" s="353">
        <v>30.687052188086213</v>
      </c>
      <c r="X56" s="353">
        <v>30.687052188086213</v>
      </c>
      <c r="Y56" s="353">
        <v>30.687052188086213</v>
      </c>
      <c r="Z56" s="353"/>
      <c r="AA56" s="353"/>
      <c r="AB56" s="353"/>
      <c r="AC56" s="353"/>
      <c r="AD56" s="353"/>
      <c r="AE56" s="353"/>
      <c r="AF56" s="353"/>
      <c r="AG56" s="353"/>
      <c r="AH56" s="353"/>
      <c r="AI56" s="353"/>
      <c r="AJ56" s="420">
        <f t="shared" si="4"/>
        <v>631.25840631051585</v>
      </c>
      <c r="AK56" s="421"/>
    </row>
    <row r="57" spans="1:37" x14ac:dyDescent="0.4">
      <c r="A57" s="417" t="s">
        <v>66</v>
      </c>
      <c r="B57" s="352">
        <v>10</v>
      </c>
      <c r="C57" s="353">
        <v>41.691720927429301</v>
      </c>
      <c r="D57" s="354">
        <v>1</v>
      </c>
      <c r="E57" s="419"/>
      <c r="F57" s="373">
        <v>41.691720927429301</v>
      </c>
      <c r="G57" s="353">
        <v>41.691720927429301</v>
      </c>
      <c r="H57" s="353">
        <v>41.691720927429301</v>
      </c>
      <c r="I57" s="353">
        <v>41.691720927429301</v>
      </c>
      <c r="J57" s="353">
        <v>41.691720927429301</v>
      </c>
      <c r="K57" s="353">
        <v>41.691720927429301</v>
      </c>
      <c r="L57" s="353">
        <v>41.691720927429301</v>
      </c>
      <c r="M57" s="353">
        <v>41.691720927429301</v>
      </c>
      <c r="N57" s="353">
        <v>41.691720927429301</v>
      </c>
      <c r="O57" s="353">
        <v>41.691720927429301</v>
      </c>
      <c r="P57" s="353"/>
      <c r="Q57" s="353">
        <v>0</v>
      </c>
      <c r="R57" s="353"/>
      <c r="S57" s="353"/>
      <c r="T57" s="353"/>
      <c r="U57" s="353"/>
      <c r="V57" s="353"/>
      <c r="W57" s="353"/>
      <c r="X57" s="353"/>
      <c r="Y57" s="353"/>
      <c r="Z57" s="353"/>
      <c r="AA57" s="353"/>
      <c r="AB57" s="353"/>
      <c r="AC57" s="353"/>
      <c r="AD57" s="353"/>
      <c r="AE57" s="353"/>
      <c r="AF57" s="353"/>
      <c r="AG57" s="353"/>
      <c r="AH57" s="353"/>
      <c r="AI57" s="353"/>
      <c r="AJ57" s="420">
        <f t="shared" si="4"/>
        <v>416.91720927429293</v>
      </c>
      <c r="AK57" s="421"/>
    </row>
    <row r="58" spans="1:37" x14ac:dyDescent="0.4">
      <c r="A58" s="417" t="s">
        <v>335</v>
      </c>
      <c r="B58" s="352">
        <v>20</v>
      </c>
      <c r="C58" s="353">
        <v>129.785635658849</v>
      </c>
      <c r="D58" s="354">
        <v>1</v>
      </c>
      <c r="E58" s="419"/>
      <c r="F58" s="373">
        <v>129.785635658849</v>
      </c>
      <c r="G58" s="353">
        <v>129.785635658849</v>
      </c>
      <c r="H58" s="353">
        <v>129.785635658849</v>
      </c>
      <c r="I58" s="353">
        <v>129.785635658849</v>
      </c>
      <c r="J58" s="353">
        <v>129.785635658849</v>
      </c>
      <c r="K58" s="353">
        <v>129.785635658849</v>
      </c>
      <c r="L58" s="353">
        <v>129.785635658849</v>
      </c>
      <c r="M58" s="353">
        <v>129.785635658849</v>
      </c>
      <c r="N58" s="353">
        <v>129.785635658849</v>
      </c>
      <c r="O58" s="353">
        <v>129.785635658849</v>
      </c>
      <c r="P58" s="353">
        <v>112.89146166899658</v>
      </c>
      <c r="Q58" s="353">
        <v>112.89146166899658</v>
      </c>
      <c r="R58" s="353">
        <v>112.89146166899658</v>
      </c>
      <c r="S58" s="353">
        <v>112.89146166899658</v>
      </c>
      <c r="T58" s="353">
        <v>112.89146166899658</v>
      </c>
      <c r="U58" s="353">
        <v>112.89146166899658</v>
      </c>
      <c r="V58" s="353">
        <v>112.89146166899658</v>
      </c>
      <c r="W58" s="353">
        <v>112.89146166899658</v>
      </c>
      <c r="X58" s="353">
        <v>112.89146166899658</v>
      </c>
      <c r="Y58" s="353">
        <v>112.89146166899658</v>
      </c>
      <c r="Z58" s="353"/>
      <c r="AA58" s="353"/>
      <c r="AB58" s="353"/>
      <c r="AC58" s="353"/>
      <c r="AD58" s="353"/>
      <c r="AE58" s="353"/>
      <c r="AF58" s="353"/>
      <c r="AG58" s="353"/>
      <c r="AH58" s="353"/>
      <c r="AI58" s="353"/>
      <c r="AJ58" s="420">
        <f t="shared" si="4"/>
        <v>2426.770973278456</v>
      </c>
      <c r="AK58" s="421"/>
    </row>
    <row r="59" spans="1:37" x14ac:dyDescent="0.4">
      <c r="A59" s="422" t="s">
        <v>204</v>
      </c>
      <c r="B59" s="423"/>
      <c r="C59" s="424">
        <f>SUM(C33:C58)</f>
        <v>9332.4989513255914</v>
      </c>
      <c r="D59" s="425">
        <f>F59/C59</f>
        <v>1</v>
      </c>
      <c r="E59" s="419"/>
      <c r="F59" s="426">
        <f t="shared" ref="F59:AJ59" si="5">SUM(F33:F58)</f>
        <v>9332.4989513255914</v>
      </c>
      <c r="G59" s="427">
        <f t="shared" si="5"/>
        <v>9332.4989513255914</v>
      </c>
      <c r="H59" s="424">
        <f t="shared" si="5"/>
        <v>7808.5110832573555</v>
      </c>
      <c r="I59" s="424">
        <f t="shared" si="5"/>
        <v>7808.5110832573555</v>
      </c>
      <c r="J59" s="424">
        <f t="shared" si="5"/>
        <v>7808.5110832573555</v>
      </c>
      <c r="K59" s="424">
        <f t="shared" si="5"/>
        <v>7304.9591016435579</v>
      </c>
      <c r="L59" s="424">
        <f t="shared" si="5"/>
        <v>5645.6246454755437</v>
      </c>
      <c r="M59" s="424">
        <f t="shared" si="5"/>
        <v>5271.8829033544935</v>
      </c>
      <c r="N59" s="424">
        <f t="shared" si="5"/>
        <v>5271.8829033544935</v>
      </c>
      <c r="O59" s="424">
        <f t="shared" si="5"/>
        <v>5271.8829033544935</v>
      </c>
      <c r="P59" s="424">
        <f t="shared" si="5"/>
        <v>4391.584309342913</v>
      </c>
      <c r="Q59" s="424">
        <f t="shared" si="5"/>
        <v>3818.829005881531</v>
      </c>
      <c r="R59" s="424">
        <f t="shared" si="5"/>
        <v>3818.829005881531</v>
      </c>
      <c r="S59" s="424">
        <f t="shared" si="5"/>
        <v>3818.829005881531</v>
      </c>
      <c r="T59" s="424">
        <f t="shared" si="5"/>
        <v>3818.829005881531</v>
      </c>
      <c r="U59" s="424">
        <f t="shared" si="5"/>
        <v>3148.345911220752</v>
      </c>
      <c r="V59" s="424">
        <f t="shared" si="5"/>
        <v>2401.0607645624032</v>
      </c>
      <c r="W59" s="424">
        <f t="shared" si="5"/>
        <v>2401.0607645624032</v>
      </c>
      <c r="X59" s="424">
        <f t="shared" si="5"/>
        <v>2008.052173790998</v>
      </c>
      <c r="Y59" s="424">
        <f t="shared" si="5"/>
        <v>1608.493397306722</v>
      </c>
      <c r="Z59" s="424">
        <f t="shared" si="5"/>
        <v>0</v>
      </c>
      <c r="AA59" s="424">
        <f t="shared" si="5"/>
        <v>0</v>
      </c>
      <c r="AB59" s="424">
        <f t="shared" si="5"/>
        <v>0</v>
      </c>
      <c r="AC59" s="424">
        <f t="shared" si="5"/>
        <v>0</v>
      </c>
      <c r="AD59" s="424">
        <f t="shared" si="5"/>
        <v>0</v>
      </c>
      <c r="AE59" s="424">
        <f t="shared" si="5"/>
        <v>0</v>
      </c>
      <c r="AF59" s="424">
        <f t="shared" si="5"/>
        <v>0</v>
      </c>
      <c r="AG59" s="424">
        <f t="shared" si="5"/>
        <v>0</v>
      </c>
      <c r="AH59" s="424">
        <f t="shared" si="5"/>
        <v>0</v>
      </c>
      <c r="AI59" s="428">
        <f t="shared" si="5"/>
        <v>0</v>
      </c>
      <c r="AJ59" s="429">
        <f t="shared" si="5"/>
        <v>102090.67695391816</v>
      </c>
      <c r="AK59" s="421"/>
    </row>
    <row r="60" spans="1:37" x14ac:dyDescent="0.4">
      <c r="A60" s="430" t="s">
        <v>141</v>
      </c>
      <c r="B60" s="431"/>
      <c r="C60" s="432"/>
      <c r="D60" s="432"/>
      <c r="E60" s="419"/>
      <c r="F60" s="429">
        <v>0</v>
      </c>
      <c r="G60" s="427">
        <f t="shared" ref="G60:AI60" si="6">F59-G59</f>
        <v>0</v>
      </c>
      <c r="H60" s="427">
        <f t="shared" si="6"/>
        <v>1523.9878680682359</v>
      </c>
      <c r="I60" s="427">
        <f t="shared" si="6"/>
        <v>0</v>
      </c>
      <c r="J60" s="427">
        <f t="shared" si="6"/>
        <v>0</v>
      </c>
      <c r="K60" s="427">
        <f t="shared" si="6"/>
        <v>503.55198161379758</v>
      </c>
      <c r="L60" s="427">
        <f t="shared" si="6"/>
        <v>1659.3344561680142</v>
      </c>
      <c r="M60" s="427">
        <f t="shared" si="6"/>
        <v>373.74174212105027</v>
      </c>
      <c r="N60" s="427">
        <f t="shared" si="6"/>
        <v>0</v>
      </c>
      <c r="O60" s="427">
        <f t="shared" si="6"/>
        <v>0</v>
      </c>
      <c r="P60" s="427">
        <f t="shared" si="6"/>
        <v>880.29859401158046</v>
      </c>
      <c r="Q60" s="427">
        <f t="shared" si="6"/>
        <v>572.75530346138203</v>
      </c>
      <c r="R60" s="427">
        <f t="shared" si="6"/>
        <v>0</v>
      </c>
      <c r="S60" s="427">
        <f t="shared" si="6"/>
        <v>0</v>
      </c>
      <c r="T60" s="427">
        <f t="shared" si="6"/>
        <v>0</v>
      </c>
      <c r="U60" s="427">
        <f t="shared" si="6"/>
        <v>670.48309466077899</v>
      </c>
      <c r="V60" s="427">
        <f t="shared" si="6"/>
        <v>747.28514665834882</v>
      </c>
      <c r="W60" s="427">
        <f t="shared" si="6"/>
        <v>0</v>
      </c>
      <c r="X60" s="427">
        <f t="shared" si="6"/>
        <v>393.00859077140512</v>
      </c>
      <c r="Y60" s="427">
        <f t="shared" si="6"/>
        <v>399.558776484276</v>
      </c>
      <c r="Z60" s="427">
        <f t="shared" si="6"/>
        <v>1608.493397306722</v>
      </c>
      <c r="AA60" s="427">
        <f t="shared" si="6"/>
        <v>0</v>
      </c>
      <c r="AB60" s="427">
        <f t="shared" si="6"/>
        <v>0</v>
      </c>
      <c r="AC60" s="427">
        <f t="shared" si="6"/>
        <v>0</v>
      </c>
      <c r="AD60" s="427">
        <f t="shared" si="6"/>
        <v>0</v>
      </c>
      <c r="AE60" s="427">
        <f t="shared" si="6"/>
        <v>0</v>
      </c>
      <c r="AF60" s="427">
        <f t="shared" si="6"/>
        <v>0</v>
      </c>
      <c r="AG60" s="427">
        <f t="shared" si="6"/>
        <v>0</v>
      </c>
      <c r="AH60" s="427">
        <f t="shared" si="6"/>
        <v>0</v>
      </c>
      <c r="AI60" s="427">
        <f t="shared" si="6"/>
        <v>0</v>
      </c>
      <c r="AJ60" s="421"/>
      <c r="AK60" s="421"/>
    </row>
    <row r="61" spans="1:37" x14ac:dyDescent="0.4">
      <c r="A61" s="430" t="s">
        <v>143</v>
      </c>
      <c r="B61" s="431"/>
      <c r="C61" s="432"/>
      <c r="D61" s="432"/>
      <c r="E61" s="419"/>
      <c r="F61" s="429">
        <v>0</v>
      </c>
      <c r="G61" s="433">
        <f t="shared" ref="G61:AI61" si="7">$F$59-G59</f>
        <v>0</v>
      </c>
      <c r="H61" s="433">
        <f t="shared" si="7"/>
        <v>1523.9878680682359</v>
      </c>
      <c r="I61" s="433">
        <f t="shared" si="7"/>
        <v>1523.9878680682359</v>
      </c>
      <c r="J61" s="433">
        <f t="shared" si="7"/>
        <v>1523.9878680682359</v>
      </c>
      <c r="K61" s="433">
        <f t="shared" si="7"/>
        <v>2027.5398496820335</v>
      </c>
      <c r="L61" s="433">
        <f t="shared" si="7"/>
        <v>3686.8743058500477</v>
      </c>
      <c r="M61" s="433">
        <f t="shared" si="7"/>
        <v>4060.6160479710979</v>
      </c>
      <c r="N61" s="433">
        <f t="shared" si="7"/>
        <v>4060.6160479710979</v>
      </c>
      <c r="O61" s="433">
        <f t="shared" si="7"/>
        <v>4060.6160479710979</v>
      </c>
      <c r="P61" s="433">
        <f t="shared" si="7"/>
        <v>4940.9146419826784</v>
      </c>
      <c r="Q61" s="433">
        <f t="shared" si="7"/>
        <v>5513.6699454440604</v>
      </c>
      <c r="R61" s="433">
        <f t="shared" si="7"/>
        <v>5513.6699454440604</v>
      </c>
      <c r="S61" s="433">
        <f t="shared" si="7"/>
        <v>5513.6699454440604</v>
      </c>
      <c r="T61" s="433">
        <f t="shared" si="7"/>
        <v>5513.6699454440604</v>
      </c>
      <c r="U61" s="433">
        <f t="shared" si="7"/>
        <v>6184.1530401048394</v>
      </c>
      <c r="V61" s="433">
        <f t="shared" si="7"/>
        <v>6931.4381867631882</v>
      </c>
      <c r="W61" s="433">
        <f t="shared" si="7"/>
        <v>6931.4381867631882</v>
      </c>
      <c r="X61" s="433">
        <f t="shared" si="7"/>
        <v>7324.4467775345929</v>
      </c>
      <c r="Y61" s="433">
        <f t="shared" si="7"/>
        <v>7724.0055540188696</v>
      </c>
      <c r="Z61" s="433">
        <f t="shared" si="7"/>
        <v>9332.4989513255914</v>
      </c>
      <c r="AA61" s="433">
        <f t="shared" si="7"/>
        <v>9332.4989513255914</v>
      </c>
      <c r="AB61" s="433">
        <f t="shared" si="7"/>
        <v>9332.4989513255914</v>
      </c>
      <c r="AC61" s="433">
        <f t="shared" si="7"/>
        <v>9332.4989513255914</v>
      </c>
      <c r="AD61" s="433">
        <f t="shared" si="7"/>
        <v>9332.4989513255914</v>
      </c>
      <c r="AE61" s="433">
        <f t="shared" si="7"/>
        <v>9332.4989513255914</v>
      </c>
      <c r="AF61" s="433">
        <f t="shared" si="7"/>
        <v>9332.4989513255914</v>
      </c>
      <c r="AG61" s="433">
        <f t="shared" si="7"/>
        <v>9332.4989513255914</v>
      </c>
      <c r="AH61" s="433">
        <f t="shared" si="7"/>
        <v>9332.4989513255914</v>
      </c>
      <c r="AI61" s="433">
        <f t="shared" si="7"/>
        <v>9332.4989513255914</v>
      </c>
      <c r="AJ61" s="434"/>
      <c r="AK61" s="421"/>
    </row>
    <row r="62" spans="1:37" x14ac:dyDescent="0.4">
      <c r="A62" s="371" t="s">
        <v>329</v>
      </c>
      <c r="B62" s="372">
        <f>SUMPRODUCT(B33:B58,C33:C58)/C59</f>
        <v>14.676709154163438</v>
      </c>
    </row>
    <row r="64" spans="1:37" x14ac:dyDescent="0.4">
      <c r="A64" s="482" t="s">
        <v>3</v>
      </c>
      <c r="B64" s="483"/>
      <c r="C64" s="483"/>
      <c r="D64" s="483"/>
    </row>
    <row r="65" spans="1:36" ht="112.15" customHeight="1" x14ac:dyDescent="0.4">
      <c r="A65" s="484" t="s">
        <v>354</v>
      </c>
      <c r="B65" s="485"/>
      <c r="C65" s="485"/>
      <c r="D65" s="486"/>
    </row>
    <row r="67" spans="1:36" s="384" customFormat="1" x14ac:dyDescent="0.4">
      <c r="A67" s="383" t="s">
        <v>369</v>
      </c>
      <c r="F67" s="384">
        <v>1</v>
      </c>
      <c r="G67" s="384">
        <v>2</v>
      </c>
      <c r="H67" s="384">
        <v>3</v>
      </c>
      <c r="I67" s="384">
        <v>4</v>
      </c>
      <c r="J67" s="384">
        <v>5</v>
      </c>
      <c r="K67" s="384">
        <v>6</v>
      </c>
      <c r="L67" s="384">
        <v>7</v>
      </c>
      <c r="M67" s="384">
        <v>8</v>
      </c>
      <c r="N67" s="384">
        <v>9</v>
      </c>
      <c r="O67" s="384">
        <v>10</v>
      </c>
      <c r="P67" s="384">
        <v>11</v>
      </c>
      <c r="Q67" s="384">
        <v>12</v>
      </c>
      <c r="R67" s="384">
        <v>13</v>
      </c>
      <c r="S67" s="384">
        <v>14</v>
      </c>
      <c r="T67" s="384">
        <v>15</v>
      </c>
      <c r="U67" s="384">
        <v>16</v>
      </c>
      <c r="V67" s="384">
        <v>17</v>
      </c>
      <c r="W67" s="384">
        <v>18</v>
      </c>
      <c r="X67" s="384">
        <v>19</v>
      </c>
      <c r="Y67" s="384">
        <v>20</v>
      </c>
      <c r="Z67" s="384">
        <v>21</v>
      </c>
      <c r="AA67" s="384">
        <v>22</v>
      </c>
      <c r="AB67" s="384">
        <v>23</v>
      </c>
    </row>
    <row r="68" spans="1:36" x14ac:dyDescent="0.4">
      <c r="A68" s="487" t="s">
        <v>2</v>
      </c>
      <c r="B68" s="487" t="s">
        <v>0</v>
      </c>
      <c r="C68" s="487" t="s">
        <v>38</v>
      </c>
      <c r="D68" s="487" t="s">
        <v>88</v>
      </c>
      <c r="E68" s="490" t="s">
        <v>142</v>
      </c>
      <c r="F68" s="491"/>
      <c r="G68" s="491"/>
      <c r="H68" s="491"/>
      <c r="I68" s="491"/>
      <c r="J68" s="491"/>
      <c r="K68" s="491"/>
      <c r="L68" s="491"/>
      <c r="M68" s="491"/>
      <c r="N68" s="491"/>
      <c r="O68" s="491"/>
      <c r="P68" s="491"/>
      <c r="Q68" s="491"/>
      <c r="R68" s="491"/>
      <c r="S68" s="491"/>
      <c r="T68" s="491"/>
      <c r="U68" s="491"/>
      <c r="V68" s="491"/>
      <c r="W68" s="491"/>
      <c r="X68" s="491"/>
      <c r="Y68" s="491"/>
      <c r="Z68" s="491"/>
      <c r="AA68" s="491"/>
      <c r="AB68" s="491"/>
      <c r="AC68" s="491"/>
      <c r="AD68" s="491"/>
      <c r="AE68" s="491"/>
      <c r="AF68" s="491"/>
      <c r="AG68" s="491"/>
      <c r="AH68" s="491"/>
      <c r="AI68" s="491"/>
      <c r="AJ68" s="480" t="s">
        <v>1</v>
      </c>
    </row>
    <row r="69" spans="1:36" x14ac:dyDescent="0.4">
      <c r="A69" s="488"/>
      <c r="B69" s="488"/>
      <c r="C69" s="488"/>
      <c r="D69" s="489"/>
      <c r="E69" s="351">
        <v>2018</v>
      </c>
      <c r="F69" s="351">
        <v>2019</v>
      </c>
      <c r="G69" s="351">
        <v>2020</v>
      </c>
      <c r="H69" s="351">
        <v>2021</v>
      </c>
      <c r="I69" s="351">
        <v>2022</v>
      </c>
      <c r="J69" s="351">
        <v>2023</v>
      </c>
      <c r="K69" s="351">
        <v>2024</v>
      </c>
      <c r="L69" s="351">
        <v>2025</v>
      </c>
      <c r="M69" s="351">
        <v>2026</v>
      </c>
      <c r="N69" s="351">
        <v>2027</v>
      </c>
      <c r="O69" s="351">
        <v>2028</v>
      </c>
      <c r="P69" s="351">
        <v>2029</v>
      </c>
      <c r="Q69" s="351">
        <v>2030</v>
      </c>
      <c r="R69" s="351">
        <v>2031</v>
      </c>
      <c r="S69" s="351">
        <v>2032</v>
      </c>
      <c r="T69" s="351">
        <v>2033</v>
      </c>
      <c r="U69" s="351">
        <v>2034</v>
      </c>
      <c r="V69" s="351">
        <v>2035</v>
      </c>
      <c r="W69" s="351">
        <v>2036</v>
      </c>
      <c r="X69" s="351">
        <v>2037</v>
      </c>
      <c r="Y69" s="351">
        <v>2038</v>
      </c>
      <c r="Z69" s="351">
        <v>2039</v>
      </c>
      <c r="AA69" s="351">
        <v>2040</v>
      </c>
      <c r="AB69" s="351">
        <v>2041</v>
      </c>
      <c r="AC69" s="351">
        <v>2042</v>
      </c>
      <c r="AD69" s="351">
        <v>2043</v>
      </c>
      <c r="AE69" s="351">
        <v>2044</v>
      </c>
      <c r="AF69" s="351">
        <v>2045</v>
      </c>
      <c r="AG69" s="351">
        <v>2046</v>
      </c>
      <c r="AH69" s="351">
        <v>2047</v>
      </c>
      <c r="AI69" s="351">
        <v>2048</v>
      </c>
      <c r="AJ69" s="481"/>
    </row>
    <row r="70" spans="1:36" x14ac:dyDescent="0.4">
      <c r="A70" s="167" t="s">
        <v>36</v>
      </c>
      <c r="B70" s="352">
        <v>11</v>
      </c>
      <c r="C70" s="353">
        <v>835.14499368309941</v>
      </c>
      <c r="D70" s="354">
        <v>1</v>
      </c>
      <c r="E70" s="355"/>
      <c r="F70" s="353">
        <v>835.14499368309941</v>
      </c>
      <c r="G70" s="353">
        <v>835.14499368309941</v>
      </c>
      <c r="H70" s="353">
        <v>835.14499368309941</v>
      </c>
      <c r="I70" s="353">
        <v>835.14499368309941</v>
      </c>
      <c r="J70" s="353">
        <v>835.14499368309941</v>
      </c>
      <c r="K70" s="353">
        <v>835.14499368309941</v>
      </c>
      <c r="L70" s="353">
        <v>835.14499368309941</v>
      </c>
      <c r="M70" s="353">
        <v>835.14499368309941</v>
      </c>
      <c r="N70" s="353">
        <v>835.14499368309941</v>
      </c>
      <c r="O70" s="353">
        <v>835.14499368309941</v>
      </c>
      <c r="P70" s="353">
        <v>835.14499368309941</v>
      </c>
      <c r="Q70" s="353">
        <v>0</v>
      </c>
      <c r="R70" s="353">
        <v>0</v>
      </c>
      <c r="S70" s="353">
        <v>0</v>
      </c>
      <c r="T70" s="353">
        <v>0</v>
      </c>
      <c r="U70" s="353">
        <v>0</v>
      </c>
      <c r="V70" s="353">
        <v>0</v>
      </c>
      <c r="W70" s="353">
        <v>0</v>
      </c>
      <c r="X70" s="353">
        <v>0</v>
      </c>
      <c r="Y70" s="353">
        <v>0</v>
      </c>
      <c r="Z70" s="353">
        <v>0</v>
      </c>
      <c r="AA70" s="353">
        <v>0</v>
      </c>
      <c r="AB70" s="353">
        <v>0</v>
      </c>
      <c r="AC70" s="353">
        <v>0</v>
      </c>
      <c r="AD70" s="353">
        <v>0</v>
      </c>
      <c r="AE70" s="353">
        <v>0</v>
      </c>
      <c r="AF70" s="353">
        <v>0</v>
      </c>
      <c r="AG70" s="353">
        <v>0</v>
      </c>
      <c r="AH70" s="353">
        <v>0</v>
      </c>
      <c r="AI70" s="353">
        <v>0</v>
      </c>
      <c r="AJ70" s="356">
        <f t="shared" ref="AJ70:AJ82" si="8">SUM(E70:AI70)</f>
        <v>9186.594930514093</v>
      </c>
    </row>
    <row r="71" spans="1:36" x14ac:dyDescent="0.4">
      <c r="A71" s="167" t="s">
        <v>66</v>
      </c>
      <c r="B71" s="352">
        <v>10</v>
      </c>
      <c r="C71" s="353">
        <v>55.221855248718917</v>
      </c>
      <c r="D71" s="354">
        <v>1</v>
      </c>
      <c r="E71" s="355"/>
      <c r="F71" s="353">
        <v>55.221855248718917</v>
      </c>
      <c r="G71" s="353">
        <v>55.221855248718917</v>
      </c>
      <c r="H71" s="353">
        <v>55.221855248718917</v>
      </c>
      <c r="I71" s="353">
        <v>55.221855248718917</v>
      </c>
      <c r="J71" s="353">
        <v>55.221855248718917</v>
      </c>
      <c r="K71" s="353">
        <v>55.221855248718917</v>
      </c>
      <c r="L71" s="353">
        <v>55.221855248718917</v>
      </c>
      <c r="M71" s="353">
        <v>55.221855248718917</v>
      </c>
      <c r="N71" s="353">
        <v>55.221855248718917</v>
      </c>
      <c r="O71" s="353">
        <v>55.221855248718917</v>
      </c>
      <c r="P71" s="353">
        <v>0</v>
      </c>
      <c r="Q71" s="353">
        <v>0</v>
      </c>
      <c r="R71" s="353">
        <v>0</v>
      </c>
      <c r="S71" s="353">
        <v>0</v>
      </c>
      <c r="T71" s="353">
        <v>0</v>
      </c>
      <c r="U71" s="353">
        <v>0</v>
      </c>
      <c r="V71" s="353">
        <v>0</v>
      </c>
      <c r="W71" s="353">
        <v>0</v>
      </c>
      <c r="X71" s="353">
        <v>0</v>
      </c>
      <c r="Y71" s="353">
        <v>0</v>
      </c>
      <c r="Z71" s="353">
        <v>0</v>
      </c>
      <c r="AA71" s="353">
        <v>0</v>
      </c>
      <c r="AB71" s="353">
        <v>0</v>
      </c>
      <c r="AC71" s="353">
        <v>0</v>
      </c>
      <c r="AD71" s="353">
        <v>0</v>
      </c>
      <c r="AE71" s="353">
        <v>0</v>
      </c>
      <c r="AF71" s="353">
        <v>0</v>
      </c>
      <c r="AG71" s="353">
        <v>0</v>
      </c>
      <c r="AH71" s="353">
        <v>0</v>
      </c>
      <c r="AI71" s="353">
        <v>0</v>
      </c>
      <c r="AJ71" s="356">
        <f t="shared" si="8"/>
        <v>552.21855248718907</v>
      </c>
    </row>
    <row r="72" spans="1:36" x14ac:dyDescent="0.4">
      <c r="A72" s="167" t="s">
        <v>68</v>
      </c>
      <c r="B72" s="352">
        <v>7</v>
      </c>
      <c r="C72" s="353">
        <v>96.877679999999998</v>
      </c>
      <c r="D72" s="354">
        <v>1</v>
      </c>
      <c r="E72" s="355"/>
      <c r="F72" s="353">
        <v>96.877679999999998</v>
      </c>
      <c r="G72" s="353">
        <v>96.877679999999998</v>
      </c>
      <c r="H72" s="353">
        <v>96.877679999999998</v>
      </c>
      <c r="I72" s="353">
        <v>96.877679999999998</v>
      </c>
      <c r="J72" s="353">
        <v>96.877679999999998</v>
      </c>
      <c r="K72" s="353">
        <v>96.877679999999998</v>
      </c>
      <c r="L72" s="353">
        <v>96.877679999999998</v>
      </c>
      <c r="M72" s="353"/>
      <c r="N72" s="353"/>
      <c r="O72" s="353"/>
      <c r="P72" s="353"/>
      <c r="Q72" s="353">
        <v>0</v>
      </c>
      <c r="R72" s="353"/>
      <c r="S72" s="353"/>
      <c r="T72" s="353"/>
      <c r="U72" s="353"/>
      <c r="V72" s="353"/>
      <c r="W72" s="353"/>
      <c r="X72" s="353"/>
      <c r="Y72" s="353"/>
      <c r="Z72" s="353"/>
      <c r="AA72" s="353"/>
      <c r="AB72" s="353"/>
      <c r="AC72" s="353"/>
      <c r="AD72" s="353"/>
      <c r="AE72" s="353"/>
      <c r="AF72" s="353"/>
      <c r="AG72" s="353"/>
      <c r="AH72" s="353"/>
      <c r="AI72" s="353"/>
      <c r="AJ72" s="356">
        <f t="shared" si="8"/>
        <v>678.14375999999993</v>
      </c>
    </row>
    <row r="73" spans="1:36" x14ac:dyDescent="0.4">
      <c r="A73" s="167" t="s">
        <v>333</v>
      </c>
      <c r="B73" s="352">
        <v>10</v>
      </c>
      <c r="C73" s="353">
        <v>233.47494150552001</v>
      </c>
      <c r="D73" s="354">
        <v>1</v>
      </c>
      <c r="E73" s="355"/>
      <c r="F73" s="353">
        <v>233.47494150552001</v>
      </c>
      <c r="G73" s="353">
        <v>233.47494150552001</v>
      </c>
      <c r="H73" s="353">
        <v>64.117448509205531</v>
      </c>
      <c r="I73" s="353">
        <v>64.117448509205531</v>
      </c>
      <c r="J73" s="353">
        <v>64.117448509205531</v>
      </c>
      <c r="K73" s="353">
        <v>64.117448509205531</v>
      </c>
      <c r="L73" s="353">
        <v>64.117448509205531</v>
      </c>
      <c r="M73" s="353">
        <v>64.117448509205531</v>
      </c>
      <c r="N73" s="353">
        <v>64.117448509205531</v>
      </c>
      <c r="O73" s="353">
        <v>64.117448509205531</v>
      </c>
      <c r="P73" s="353"/>
      <c r="Q73" s="353">
        <v>0</v>
      </c>
      <c r="R73" s="353"/>
      <c r="S73" s="353"/>
      <c r="T73" s="353"/>
      <c r="U73" s="353"/>
      <c r="V73" s="353"/>
      <c r="W73" s="353"/>
      <c r="X73" s="353"/>
      <c r="Y73" s="353"/>
      <c r="Z73" s="353"/>
      <c r="AA73" s="353"/>
      <c r="AB73" s="353"/>
      <c r="AC73" s="353"/>
      <c r="AD73" s="353"/>
      <c r="AE73" s="353"/>
      <c r="AF73" s="353"/>
      <c r="AG73" s="353"/>
      <c r="AH73" s="353"/>
      <c r="AI73" s="353"/>
      <c r="AJ73" s="356">
        <f t="shared" si="8"/>
        <v>979.8894710846846</v>
      </c>
    </row>
    <row r="74" spans="1:36" x14ac:dyDescent="0.4">
      <c r="A74" s="167" t="s">
        <v>350</v>
      </c>
      <c r="B74" s="352">
        <v>10</v>
      </c>
      <c r="C74" s="353">
        <v>156.33007303367998</v>
      </c>
      <c r="D74" s="354">
        <v>1</v>
      </c>
      <c r="E74" s="355"/>
      <c r="F74" s="353">
        <v>156.33007303367998</v>
      </c>
      <c r="G74" s="353">
        <v>156.33007303367998</v>
      </c>
      <c r="H74" s="353">
        <v>156.33007303367998</v>
      </c>
      <c r="I74" s="353">
        <v>156.33007303367998</v>
      </c>
      <c r="J74" s="353">
        <v>156.33007303367998</v>
      </c>
      <c r="K74" s="353">
        <v>17.925865547094958</v>
      </c>
      <c r="L74" s="353">
        <v>17.925865547094958</v>
      </c>
      <c r="M74" s="353">
        <v>17.925865547094958</v>
      </c>
      <c r="N74" s="353">
        <v>17.925865547094958</v>
      </c>
      <c r="O74" s="353">
        <v>17.925865547094958</v>
      </c>
      <c r="P74" s="353"/>
      <c r="Q74" s="353">
        <v>0</v>
      </c>
      <c r="R74" s="353"/>
      <c r="S74" s="353"/>
      <c r="T74" s="353"/>
      <c r="U74" s="353"/>
      <c r="V74" s="353"/>
      <c r="W74" s="353"/>
      <c r="X74" s="353"/>
      <c r="Y74" s="353"/>
      <c r="Z74" s="353"/>
      <c r="AA74" s="353"/>
      <c r="AB74" s="353"/>
      <c r="AC74" s="353"/>
      <c r="AD74" s="353"/>
      <c r="AE74" s="353"/>
      <c r="AF74" s="353"/>
      <c r="AG74" s="353"/>
      <c r="AH74" s="353"/>
      <c r="AI74" s="353"/>
      <c r="AJ74" s="356">
        <f t="shared" si="8"/>
        <v>871.27969290387489</v>
      </c>
    </row>
    <row r="75" spans="1:36" x14ac:dyDescent="0.4">
      <c r="A75" s="167" t="s">
        <v>155</v>
      </c>
      <c r="B75" s="352">
        <v>8.4033613445378155</v>
      </c>
      <c r="C75" s="353">
        <v>2.0953519999999997</v>
      </c>
      <c r="D75" s="354">
        <v>1</v>
      </c>
      <c r="E75" s="355"/>
      <c r="F75" s="353">
        <v>2.0953519999999997</v>
      </c>
      <c r="G75" s="353">
        <v>2.0953519999999997</v>
      </c>
      <c r="H75" s="353">
        <v>2.0953519999999997</v>
      </c>
      <c r="I75" s="353">
        <v>2.0953519999999997</v>
      </c>
      <c r="J75" s="353">
        <v>2.0953519999999997</v>
      </c>
      <c r="K75" s="357">
        <v>0.24934688799999999</v>
      </c>
      <c r="L75" s="357">
        <v>0.24934688799999999</v>
      </c>
      <c r="M75" s="357">
        <v>0.24934688799999999</v>
      </c>
      <c r="N75" s="354">
        <v>0.10057689600000008</v>
      </c>
      <c r="O75" s="353"/>
      <c r="P75" s="353"/>
      <c r="Q75" s="353">
        <v>0</v>
      </c>
      <c r="R75" s="353"/>
      <c r="S75" s="353"/>
      <c r="T75" s="353"/>
      <c r="U75" s="353"/>
      <c r="V75" s="353"/>
      <c r="W75" s="353"/>
      <c r="X75" s="353"/>
      <c r="Y75" s="353"/>
      <c r="Z75" s="353"/>
      <c r="AA75" s="353"/>
      <c r="AB75" s="353"/>
      <c r="AC75" s="353"/>
      <c r="AD75" s="353"/>
      <c r="AE75" s="353"/>
      <c r="AF75" s="353"/>
      <c r="AG75" s="353"/>
      <c r="AH75" s="353"/>
      <c r="AI75" s="353"/>
      <c r="AJ75" s="356">
        <f t="shared" si="8"/>
        <v>11.325377559999998</v>
      </c>
    </row>
    <row r="76" spans="1:36" x14ac:dyDescent="0.4">
      <c r="A76" s="167" t="s">
        <v>352</v>
      </c>
      <c r="B76" s="352">
        <v>10</v>
      </c>
      <c r="C76" s="353">
        <v>15.42762853632</v>
      </c>
      <c r="D76" s="354">
        <v>1</v>
      </c>
      <c r="E76" s="355"/>
      <c r="F76" s="353">
        <v>15.42762853632</v>
      </c>
      <c r="G76" s="353">
        <v>15.42762853632</v>
      </c>
      <c r="H76" s="353">
        <v>15.42762853632</v>
      </c>
      <c r="I76" s="353">
        <v>15.42762853632</v>
      </c>
      <c r="J76" s="353">
        <v>15.42762853632</v>
      </c>
      <c r="K76" s="353">
        <v>2.4067100516659203</v>
      </c>
      <c r="L76" s="353">
        <v>2.4067100516659203</v>
      </c>
      <c r="M76" s="353">
        <v>2.4067100516659203</v>
      </c>
      <c r="N76" s="353">
        <v>2.4067100516659203</v>
      </c>
      <c r="O76" s="353">
        <v>2.4067100516659203</v>
      </c>
      <c r="P76" s="353"/>
      <c r="Q76" s="353">
        <v>0</v>
      </c>
      <c r="R76" s="353"/>
      <c r="S76" s="353"/>
      <c r="T76" s="353"/>
      <c r="U76" s="353"/>
      <c r="V76" s="353"/>
      <c r="W76" s="353"/>
      <c r="X76" s="353"/>
      <c r="Y76" s="353"/>
      <c r="Z76" s="353"/>
      <c r="AA76" s="353"/>
      <c r="AB76" s="353"/>
      <c r="AC76" s="353"/>
      <c r="AD76" s="353"/>
      <c r="AE76" s="353"/>
      <c r="AF76" s="353"/>
      <c r="AG76" s="353"/>
      <c r="AH76" s="353"/>
      <c r="AI76" s="353"/>
      <c r="AJ76" s="356">
        <f t="shared" si="8"/>
        <v>89.171692939929628</v>
      </c>
    </row>
    <row r="77" spans="1:36" x14ac:dyDescent="0.4">
      <c r="A77" s="167" t="s">
        <v>147</v>
      </c>
      <c r="B77" s="352">
        <v>8.4033613445378155</v>
      </c>
      <c r="C77" s="353">
        <v>3.3643680000000002</v>
      </c>
      <c r="D77" s="354">
        <v>1</v>
      </c>
      <c r="E77" s="355"/>
      <c r="F77" s="353">
        <v>3.3643680000000002</v>
      </c>
      <c r="G77" s="353">
        <v>3.3643680000000002</v>
      </c>
      <c r="H77" s="353">
        <v>3.3643680000000002</v>
      </c>
      <c r="I77" s="353">
        <v>3.3643680000000002</v>
      </c>
      <c r="J77" s="353">
        <v>3.3643680000000002</v>
      </c>
      <c r="K77" s="357">
        <v>0.52484140800000012</v>
      </c>
      <c r="L77" s="357">
        <v>0.52484140800000012</v>
      </c>
      <c r="M77" s="357">
        <v>0.52484140800000012</v>
      </c>
      <c r="N77" s="354">
        <v>0.21170073600000022</v>
      </c>
      <c r="O77" s="353"/>
      <c r="P77" s="353"/>
      <c r="Q77" s="353">
        <v>0</v>
      </c>
      <c r="R77" s="353"/>
      <c r="S77" s="353"/>
      <c r="T77" s="353"/>
      <c r="U77" s="353"/>
      <c r="V77" s="353"/>
      <c r="W77" s="353"/>
      <c r="X77" s="353"/>
      <c r="Y77" s="353"/>
      <c r="Z77" s="353"/>
      <c r="AA77" s="353"/>
      <c r="AB77" s="353"/>
      <c r="AC77" s="353"/>
      <c r="AD77" s="353"/>
      <c r="AE77" s="353"/>
      <c r="AF77" s="353"/>
      <c r="AG77" s="353"/>
      <c r="AH77" s="353"/>
      <c r="AI77" s="353"/>
      <c r="AJ77" s="356">
        <f t="shared" si="8"/>
        <v>18.608064960000004</v>
      </c>
    </row>
    <row r="78" spans="1:36" x14ac:dyDescent="0.4">
      <c r="A78" s="167" t="s">
        <v>353</v>
      </c>
      <c r="B78" s="352">
        <v>6.1</v>
      </c>
      <c r="C78" s="353">
        <v>1.0936134</v>
      </c>
      <c r="D78" s="354">
        <v>1</v>
      </c>
      <c r="E78" s="355"/>
      <c r="F78" s="353">
        <v>1.0936134</v>
      </c>
      <c r="G78" s="353">
        <v>1.0936134</v>
      </c>
      <c r="H78" s="353">
        <v>1.0936134</v>
      </c>
      <c r="I78" s="353">
        <v>1.0936134</v>
      </c>
      <c r="J78" s="353">
        <v>1.0936134</v>
      </c>
      <c r="K78" s="357">
        <v>0.17060369040000001</v>
      </c>
      <c r="L78" s="354">
        <v>1.706036903999994E-2</v>
      </c>
      <c r="M78" s="353"/>
      <c r="N78" s="353"/>
      <c r="O78" s="353"/>
      <c r="P78" s="353"/>
      <c r="Q78" s="353">
        <v>0</v>
      </c>
      <c r="R78" s="353"/>
      <c r="S78" s="353"/>
      <c r="T78" s="353"/>
      <c r="U78" s="353"/>
      <c r="V78" s="353"/>
      <c r="W78" s="353"/>
      <c r="X78" s="353"/>
      <c r="Y78" s="353"/>
      <c r="Z78" s="353"/>
      <c r="AA78" s="353"/>
      <c r="AB78" s="353"/>
      <c r="AC78" s="353"/>
      <c r="AD78" s="353"/>
      <c r="AE78" s="353"/>
      <c r="AF78" s="353"/>
      <c r="AG78" s="353"/>
      <c r="AH78" s="353"/>
      <c r="AI78" s="353"/>
      <c r="AJ78" s="356">
        <f t="shared" si="8"/>
        <v>5.6557310594399999</v>
      </c>
    </row>
    <row r="79" spans="1:36" x14ac:dyDescent="0.4">
      <c r="A79" s="167" t="s">
        <v>145</v>
      </c>
      <c r="B79" s="352">
        <v>6.1</v>
      </c>
      <c r="C79" s="353">
        <v>1.1415789000000003</v>
      </c>
      <c r="D79" s="354">
        <v>1</v>
      </c>
      <c r="E79" s="355"/>
      <c r="F79" s="353">
        <v>1.1415789000000003</v>
      </c>
      <c r="G79" s="353">
        <v>1.1415789000000003</v>
      </c>
      <c r="H79" s="357">
        <v>0.30936788190000009</v>
      </c>
      <c r="I79" s="357">
        <v>0.30936788190000009</v>
      </c>
      <c r="J79" s="357">
        <v>0.30936788190000009</v>
      </c>
      <c r="K79" s="357">
        <v>0.30936788190000009</v>
      </c>
      <c r="L79" s="354">
        <v>3.0936788189999898E-2</v>
      </c>
      <c r="M79" s="353"/>
      <c r="N79" s="353"/>
      <c r="O79" s="353"/>
      <c r="P79" s="353"/>
      <c r="Q79" s="353">
        <v>0</v>
      </c>
      <c r="R79" s="353"/>
      <c r="S79" s="353"/>
      <c r="T79" s="353"/>
      <c r="U79" s="353"/>
      <c r="V79" s="353"/>
      <c r="W79" s="353"/>
      <c r="X79" s="353"/>
      <c r="Y79" s="353"/>
      <c r="Z79" s="353"/>
      <c r="AA79" s="353"/>
      <c r="AB79" s="353"/>
      <c r="AC79" s="353"/>
      <c r="AD79" s="353"/>
      <c r="AE79" s="353"/>
      <c r="AF79" s="353"/>
      <c r="AG79" s="353"/>
      <c r="AH79" s="353"/>
      <c r="AI79" s="353"/>
      <c r="AJ79" s="356">
        <f t="shared" si="8"/>
        <v>3.5515661157900009</v>
      </c>
    </row>
    <row r="80" spans="1:36" x14ac:dyDescent="0.4">
      <c r="A80" s="167" t="s">
        <v>349</v>
      </c>
      <c r="B80" s="352">
        <v>15</v>
      </c>
      <c r="C80" s="353">
        <v>7.1075894257305627</v>
      </c>
      <c r="D80" s="354">
        <v>1</v>
      </c>
      <c r="E80" s="355"/>
      <c r="F80" s="353">
        <v>7.1075894257305627</v>
      </c>
      <c r="G80" s="353">
        <v>7.1075894257305627</v>
      </c>
      <c r="H80" s="353">
        <v>7.1075894257305627</v>
      </c>
      <c r="I80" s="353">
        <v>7.1075894257305627</v>
      </c>
      <c r="J80" s="353">
        <v>7.1075894257305627</v>
      </c>
      <c r="K80" s="353">
        <v>7.1075894257305627</v>
      </c>
      <c r="L80" s="353">
        <v>7.1075894257305627</v>
      </c>
      <c r="M80" s="353">
        <v>7.1075894257305627</v>
      </c>
      <c r="N80" s="353">
        <v>7.1075894257305627</v>
      </c>
      <c r="O80" s="353">
        <v>7.1075894257305627</v>
      </c>
      <c r="P80" s="353">
        <v>7.1075894257305627</v>
      </c>
      <c r="Q80" s="353">
        <v>7.1075894257305627</v>
      </c>
      <c r="R80" s="353">
        <v>7.1075894257305627</v>
      </c>
      <c r="S80" s="353">
        <v>7.1075894257305627</v>
      </c>
      <c r="T80" s="353">
        <v>7.1075894257305627</v>
      </c>
      <c r="U80" s="353"/>
      <c r="V80" s="353"/>
      <c r="W80" s="353"/>
      <c r="X80" s="353"/>
      <c r="Y80" s="353"/>
      <c r="Z80" s="353"/>
      <c r="AA80" s="353"/>
      <c r="AB80" s="353"/>
      <c r="AC80" s="353"/>
      <c r="AD80" s="353"/>
      <c r="AE80" s="353"/>
      <c r="AF80" s="353"/>
      <c r="AG80" s="353"/>
      <c r="AH80" s="353"/>
      <c r="AI80" s="353"/>
      <c r="AJ80" s="356">
        <f t="shared" si="8"/>
        <v>106.61384138595848</v>
      </c>
    </row>
    <row r="81" spans="1:36" x14ac:dyDescent="0.4">
      <c r="A81" s="167" t="s">
        <v>268</v>
      </c>
      <c r="B81" s="352">
        <v>10</v>
      </c>
      <c r="C81" s="353">
        <v>96.737562773260564</v>
      </c>
      <c r="D81" s="354">
        <v>1</v>
      </c>
      <c r="E81" s="355"/>
      <c r="F81" s="353">
        <v>96.737562773260564</v>
      </c>
      <c r="G81" s="353">
        <v>96.737562773260564</v>
      </c>
      <c r="H81" s="353">
        <v>96.737562773260564</v>
      </c>
      <c r="I81" s="353">
        <v>96.737562773260564</v>
      </c>
      <c r="J81" s="353">
        <v>96.737562773260564</v>
      </c>
      <c r="K81" s="353">
        <v>96.737562773260564</v>
      </c>
      <c r="L81" s="353">
        <v>96.737562773260564</v>
      </c>
      <c r="M81" s="353">
        <v>96.737562773260564</v>
      </c>
      <c r="N81" s="353">
        <v>96.737562773260564</v>
      </c>
      <c r="O81" s="353">
        <v>96.737562773260564</v>
      </c>
      <c r="P81" s="353"/>
      <c r="Q81" s="353">
        <v>0</v>
      </c>
      <c r="R81" s="353"/>
      <c r="S81" s="353"/>
      <c r="T81" s="353"/>
      <c r="U81" s="353"/>
      <c r="V81" s="353"/>
      <c r="W81" s="353"/>
      <c r="X81" s="353"/>
      <c r="Y81" s="353"/>
      <c r="Z81" s="353"/>
      <c r="AA81" s="353"/>
      <c r="AB81" s="353"/>
      <c r="AC81" s="353"/>
      <c r="AD81" s="353"/>
      <c r="AE81" s="353"/>
      <c r="AF81" s="353"/>
      <c r="AG81" s="353"/>
      <c r="AH81" s="353"/>
      <c r="AI81" s="353"/>
      <c r="AJ81" s="356">
        <f t="shared" si="8"/>
        <v>967.37562773260584</v>
      </c>
    </row>
    <row r="82" spans="1:36" x14ac:dyDescent="0.4">
      <c r="A82" s="378" t="s">
        <v>355</v>
      </c>
      <c r="B82" s="352">
        <v>15</v>
      </c>
      <c r="C82" s="353">
        <v>125.95577032648679</v>
      </c>
      <c r="D82" s="354">
        <v>1</v>
      </c>
      <c r="E82" s="355"/>
      <c r="F82" s="353">
        <v>125.95577032648679</v>
      </c>
      <c r="G82" s="353">
        <v>125.95577032648679</v>
      </c>
      <c r="H82" s="353">
        <v>125.95577032648679</v>
      </c>
      <c r="I82" s="353">
        <v>125.95577032648679</v>
      </c>
      <c r="J82" s="353">
        <v>125.95577032648679</v>
      </c>
      <c r="K82" s="353">
        <v>125.95577032648679</v>
      </c>
      <c r="L82" s="353">
        <v>119.79277402886913</v>
      </c>
      <c r="M82" s="353">
        <v>119.79277402886913</v>
      </c>
      <c r="N82" s="353">
        <v>119.79277402886913</v>
      </c>
      <c r="O82" s="353">
        <v>119.79277402886913</v>
      </c>
      <c r="P82" s="353">
        <v>119.79277402886913</v>
      </c>
      <c r="Q82" s="353">
        <v>119.79277402886913</v>
      </c>
      <c r="R82" s="353">
        <v>119.79277402886913</v>
      </c>
      <c r="S82" s="353">
        <v>119.79277402886913</v>
      </c>
      <c r="T82" s="353">
        <v>119.79277402886913</v>
      </c>
      <c r="U82" s="353"/>
      <c r="V82" s="353"/>
      <c r="W82" s="353"/>
      <c r="X82" s="353"/>
      <c r="Y82" s="353"/>
      <c r="Z82" s="353"/>
      <c r="AA82" s="353"/>
      <c r="AB82" s="353"/>
      <c r="AC82" s="353"/>
      <c r="AD82" s="353"/>
      <c r="AE82" s="353"/>
      <c r="AF82" s="353"/>
      <c r="AG82" s="353"/>
      <c r="AH82" s="353"/>
      <c r="AI82" s="353"/>
      <c r="AJ82" s="356">
        <f t="shared" si="8"/>
        <v>1833.8695882187433</v>
      </c>
    </row>
    <row r="83" spans="1:36" x14ac:dyDescent="0.4">
      <c r="A83" s="358" t="s">
        <v>204</v>
      </c>
      <c r="B83" s="359"/>
      <c r="C83" s="360">
        <f>SUM(C70:C82)</f>
        <v>1629.9730068328167</v>
      </c>
      <c r="D83" s="361">
        <f>F83/C83</f>
        <v>1</v>
      </c>
      <c r="E83" s="362"/>
      <c r="F83" s="363">
        <f t="shared" ref="F83:AJ83" si="9">SUM(F70:F82)</f>
        <v>1629.9730068328167</v>
      </c>
      <c r="G83" s="364">
        <f t="shared" si="9"/>
        <v>1629.9730068328167</v>
      </c>
      <c r="H83" s="360">
        <f t="shared" si="9"/>
        <v>1459.7833028184023</v>
      </c>
      <c r="I83" s="360">
        <f t="shared" si="9"/>
        <v>1459.7833028184023</v>
      </c>
      <c r="J83" s="360">
        <f t="shared" si="9"/>
        <v>1459.7833028184023</v>
      </c>
      <c r="K83" s="360">
        <f t="shared" si="9"/>
        <v>1302.7496354335626</v>
      </c>
      <c r="L83" s="360">
        <f t="shared" si="9"/>
        <v>1296.1546647208752</v>
      </c>
      <c r="M83" s="360">
        <f t="shared" si="9"/>
        <v>1199.2289875636452</v>
      </c>
      <c r="N83" s="360">
        <f t="shared" si="9"/>
        <v>1198.7670768996452</v>
      </c>
      <c r="O83" s="360">
        <f t="shared" si="9"/>
        <v>1198.4547992676451</v>
      </c>
      <c r="P83" s="360">
        <f t="shared" si="9"/>
        <v>962.04535713769906</v>
      </c>
      <c r="Q83" s="360">
        <f t="shared" si="9"/>
        <v>126.9003634545997</v>
      </c>
      <c r="R83" s="360">
        <f t="shared" si="9"/>
        <v>126.9003634545997</v>
      </c>
      <c r="S83" s="360">
        <f t="shared" si="9"/>
        <v>126.9003634545997</v>
      </c>
      <c r="T83" s="360">
        <f t="shared" si="9"/>
        <v>126.9003634545997</v>
      </c>
      <c r="U83" s="360">
        <f t="shared" si="9"/>
        <v>0</v>
      </c>
      <c r="V83" s="360">
        <f t="shared" si="9"/>
        <v>0</v>
      </c>
      <c r="W83" s="360">
        <f t="shared" si="9"/>
        <v>0</v>
      </c>
      <c r="X83" s="360">
        <f t="shared" si="9"/>
        <v>0</v>
      </c>
      <c r="Y83" s="360">
        <f t="shared" si="9"/>
        <v>0</v>
      </c>
      <c r="Z83" s="360">
        <f t="shared" si="9"/>
        <v>0</v>
      </c>
      <c r="AA83" s="360">
        <f t="shared" si="9"/>
        <v>0</v>
      </c>
      <c r="AB83" s="360">
        <f t="shared" si="9"/>
        <v>0</v>
      </c>
      <c r="AC83" s="360">
        <f t="shared" si="9"/>
        <v>0</v>
      </c>
      <c r="AD83" s="360">
        <f t="shared" si="9"/>
        <v>0</v>
      </c>
      <c r="AE83" s="360">
        <f t="shared" si="9"/>
        <v>0</v>
      </c>
      <c r="AF83" s="360">
        <f t="shared" si="9"/>
        <v>0</v>
      </c>
      <c r="AG83" s="360">
        <f t="shared" si="9"/>
        <v>0</v>
      </c>
      <c r="AH83" s="360">
        <f t="shared" si="9"/>
        <v>0</v>
      </c>
      <c r="AI83" s="365">
        <f t="shared" si="9"/>
        <v>0</v>
      </c>
      <c r="AJ83" s="363">
        <f t="shared" si="9"/>
        <v>15304.297896962311</v>
      </c>
    </row>
    <row r="84" spans="1:36" x14ac:dyDescent="0.4">
      <c r="A84" s="366" t="s">
        <v>141</v>
      </c>
      <c r="B84" s="367"/>
      <c r="C84" s="368"/>
      <c r="D84" s="368"/>
      <c r="E84" s="362"/>
      <c r="F84" s="363">
        <v>0</v>
      </c>
      <c r="G84" s="364">
        <f t="shared" ref="G84:AI84" si="10">F83-G83</f>
        <v>0</v>
      </c>
      <c r="H84" s="364">
        <f t="shared" si="10"/>
        <v>170.18970401441447</v>
      </c>
      <c r="I84" s="364">
        <f t="shared" si="10"/>
        <v>0</v>
      </c>
      <c r="J84" s="364">
        <f t="shared" si="10"/>
        <v>0</v>
      </c>
      <c r="K84" s="364">
        <f t="shared" si="10"/>
        <v>157.03366738483965</v>
      </c>
      <c r="L84" s="364">
        <f t="shared" si="10"/>
        <v>6.5949707126874273</v>
      </c>
      <c r="M84" s="364">
        <f t="shared" si="10"/>
        <v>96.925677157229984</v>
      </c>
      <c r="N84" s="364">
        <f t="shared" si="10"/>
        <v>0.46191066400001546</v>
      </c>
      <c r="O84" s="364">
        <f t="shared" si="10"/>
        <v>0.31227763200013214</v>
      </c>
      <c r="P84" s="364">
        <f t="shared" si="10"/>
        <v>236.409442129946</v>
      </c>
      <c r="Q84" s="364">
        <f t="shared" si="10"/>
        <v>835.1449936830993</v>
      </c>
      <c r="R84" s="364">
        <f t="shared" si="10"/>
        <v>0</v>
      </c>
      <c r="S84" s="364">
        <f t="shared" si="10"/>
        <v>0</v>
      </c>
      <c r="T84" s="364">
        <f t="shared" si="10"/>
        <v>0</v>
      </c>
      <c r="U84" s="364">
        <f t="shared" si="10"/>
        <v>126.9003634545997</v>
      </c>
      <c r="V84" s="364">
        <f t="shared" si="10"/>
        <v>0</v>
      </c>
      <c r="W84" s="364">
        <f t="shared" si="10"/>
        <v>0</v>
      </c>
      <c r="X84" s="364">
        <f t="shared" si="10"/>
        <v>0</v>
      </c>
      <c r="Y84" s="364">
        <f t="shared" si="10"/>
        <v>0</v>
      </c>
      <c r="Z84" s="364">
        <f t="shared" si="10"/>
        <v>0</v>
      </c>
      <c r="AA84" s="364">
        <f t="shared" si="10"/>
        <v>0</v>
      </c>
      <c r="AB84" s="364">
        <f t="shared" si="10"/>
        <v>0</v>
      </c>
      <c r="AC84" s="364">
        <f t="shared" si="10"/>
        <v>0</v>
      </c>
      <c r="AD84" s="364">
        <f t="shared" si="10"/>
        <v>0</v>
      </c>
      <c r="AE84" s="364">
        <f t="shared" si="10"/>
        <v>0</v>
      </c>
      <c r="AF84" s="364">
        <f t="shared" si="10"/>
        <v>0</v>
      </c>
      <c r="AG84" s="364">
        <f t="shared" si="10"/>
        <v>0</v>
      </c>
      <c r="AH84" s="364">
        <f t="shared" si="10"/>
        <v>0</v>
      </c>
      <c r="AI84" s="364">
        <f t="shared" si="10"/>
        <v>0</v>
      </c>
    </row>
    <row r="85" spans="1:36" x14ac:dyDescent="0.4">
      <c r="A85" s="366" t="s">
        <v>143</v>
      </c>
      <c r="B85" s="367"/>
      <c r="C85" s="368"/>
      <c r="D85" s="368"/>
      <c r="E85" s="362"/>
      <c r="F85" s="363">
        <v>0</v>
      </c>
      <c r="G85" s="369">
        <f t="shared" ref="G85:AI85" si="11">$F$83-G83</f>
        <v>0</v>
      </c>
      <c r="H85" s="369">
        <f t="shared" si="11"/>
        <v>170.18970401441447</v>
      </c>
      <c r="I85" s="369">
        <f t="shared" si="11"/>
        <v>170.18970401441447</v>
      </c>
      <c r="J85" s="369">
        <f t="shared" si="11"/>
        <v>170.18970401441447</v>
      </c>
      <c r="K85" s="369">
        <f t="shared" si="11"/>
        <v>327.22337139925412</v>
      </c>
      <c r="L85" s="369">
        <f t="shared" si="11"/>
        <v>333.81834211194155</v>
      </c>
      <c r="M85" s="369">
        <f t="shared" si="11"/>
        <v>430.74401926917153</v>
      </c>
      <c r="N85" s="369">
        <f t="shared" si="11"/>
        <v>431.20592993317155</v>
      </c>
      <c r="O85" s="369">
        <f t="shared" si="11"/>
        <v>431.51820756517168</v>
      </c>
      <c r="P85" s="369">
        <f t="shared" si="11"/>
        <v>667.92764969511768</v>
      </c>
      <c r="Q85" s="369">
        <f t="shared" si="11"/>
        <v>1503.072643378217</v>
      </c>
      <c r="R85" s="369">
        <f t="shared" si="11"/>
        <v>1503.072643378217</v>
      </c>
      <c r="S85" s="369">
        <f t="shared" si="11"/>
        <v>1503.072643378217</v>
      </c>
      <c r="T85" s="369">
        <f t="shared" si="11"/>
        <v>1503.072643378217</v>
      </c>
      <c r="U85" s="369">
        <f t="shared" si="11"/>
        <v>1629.9730068328167</v>
      </c>
      <c r="V85" s="369">
        <f t="shared" si="11"/>
        <v>1629.9730068328167</v>
      </c>
      <c r="W85" s="369">
        <f t="shared" si="11"/>
        <v>1629.9730068328167</v>
      </c>
      <c r="X85" s="369">
        <f t="shared" si="11"/>
        <v>1629.9730068328167</v>
      </c>
      <c r="Y85" s="369">
        <f t="shared" si="11"/>
        <v>1629.9730068328167</v>
      </c>
      <c r="Z85" s="369">
        <f t="shared" si="11"/>
        <v>1629.9730068328167</v>
      </c>
      <c r="AA85" s="369">
        <f t="shared" si="11"/>
        <v>1629.9730068328167</v>
      </c>
      <c r="AB85" s="369">
        <f t="shared" si="11"/>
        <v>1629.9730068328167</v>
      </c>
      <c r="AC85" s="369">
        <f t="shared" si="11"/>
        <v>1629.9730068328167</v>
      </c>
      <c r="AD85" s="369">
        <f t="shared" si="11"/>
        <v>1629.9730068328167</v>
      </c>
      <c r="AE85" s="369">
        <f t="shared" si="11"/>
        <v>1629.9730068328167</v>
      </c>
      <c r="AF85" s="369">
        <f t="shared" si="11"/>
        <v>1629.9730068328167</v>
      </c>
      <c r="AG85" s="369">
        <f t="shared" si="11"/>
        <v>1629.9730068328167</v>
      </c>
      <c r="AH85" s="369">
        <f t="shared" si="11"/>
        <v>1629.9730068328167</v>
      </c>
      <c r="AI85" s="369">
        <f t="shared" si="11"/>
        <v>1629.9730068328167</v>
      </c>
      <c r="AJ85" s="370"/>
    </row>
    <row r="86" spans="1:36" x14ac:dyDescent="0.4">
      <c r="A86" s="371" t="s">
        <v>329</v>
      </c>
      <c r="B86" s="372">
        <f>SUMPRODUCT(B70:B82,C70:C82)/C83</f>
        <v>10.731542361422973</v>
      </c>
    </row>
    <row r="88" spans="1:36" x14ac:dyDescent="0.4">
      <c r="A88" s="482" t="s">
        <v>3</v>
      </c>
      <c r="B88" s="483"/>
      <c r="C88" s="483"/>
      <c r="D88" s="483"/>
    </row>
    <row r="89" spans="1:36" ht="68.5" customHeight="1" x14ac:dyDescent="0.4">
      <c r="A89" s="484" t="s">
        <v>356</v>
      </c>
      <c r="B89" s="485"/>
      <c r="C89" s="485"/>
      <c r="D89" s="486"/>
    </row>
    <row r="91" spans="1:36" x14ac:dyDescent="0.4">
      <c r="A91" s="9" t="s">
        <v>56</v>
      </c>
    </row>
    <row r="92" spans="1:36" s="147" customFormat="1" ht="21.75" customHeight="1" x14ac:dyDescent="0.4">
      <c r="A92" s="439" t="s">
        <v>285</v>
      </c>
      <c r="B92" s="441" t="s">
        <v>0</v>
      </c>
      <c r="C92" s="441" t="s">
        <v>38</v>
      </c>
      <c r="D92" s="441" t="s">
        <v>88</v>
      </c>
      <c r="E92" s="43" t="s">
        <v>142</v>
      </c>
      <c r="F92" s="244"/>
      <c r="G92" s="244"/>
      <c r="H92" s="244"/>
      <c r="I92" s="244"/>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444" t="s">
        <v>1</v>
      </c>
    </row>
    <row r="93" spans="1:36" s="147" customFormat="1" ht="21.75" customHeight="1" x14ac:dyDescent="0.4">
      <c r="A93" s="440"/>
      <c r="B93" s="442"/>
      <c r="C93" s="442"/>
      <c r="D93" s="446"/>
      <c r="E93" s="284">
        <v>2018</v>
      </c>
      <c r="F93" s="284">
        <v>2019</v>
      </c>
      <c r="G93" s="284">
        <v>2020</v>
      </c>
      <c r="H93" s="284">
        <v>2021</v>
      </c>
      <c r="I93" s="284">
        <v>2022</v>
      </c>
      <c r="J93" s="284">
        <v>2023</v>
      </c>
      <c r="K93" s="284">
        <v>2024</v>
      </c>
      <c r="L93" s="284">
        <v>2025</v>
      </c>
      <c r="M93" s="284">
        <v>2026</v>
      </c>
      <c r="N93" s="284">
        <v>2027</v>
      </c>
      <c r="O93" s="284">
        <v>2028</v>
      </c>
      <c r="P93" s="284">
        <v>2029</v>
      </c>
      <c r="Q93" s="284">
        <v>2030</v>
      </c>
      <c r="R93" s="284">
        <v>2031</v>
      </c>
      <c r="S93" s="284">
        <v>2032</v>
      </c>
      <c r="T93" s="284">
        <v>2033</v>
      </c>
      <c r="U93" s="284">
        <v>2034</v>
      </c>
      <c r="V93" s="284">
        <v>2035</v>
      </c>
      <c r="W93" s="284">
        <v>2036</v>
      </c>
      <c r="X93" s="284">
        <v>2037</v>
      </c>
      <c r="Y93" s="284">
        <v>2038</v>
      </c>
      <c r="Z93" s="284">
        <v>2039</v>
      </c>
      <c r="AA93" s="284">
        <v>2040</v>
      </c>
      <c r="AB93" s="284">
        <v>2041</v>
      </c>
      <c r="AC93" s="284">
        <v>2042</v>
      </c>
      <c r="AD93" s="284">
        <v>2043</v>
      </c>
      <c r="AE93" s="284">
        <v>2044</v>
      </c>
      <c r="AF93" s="284">
        <v>2045</v>
      </c>
      <c r="AG93" s="284">
        <v>2046</v>
      </c>
      <c r="AH93" s="284">
        <v>2047</v>
      </c>
      <c r="AI93" s="308">
        <v>2048</v>
      </c>
      <c r="AJ93" s="445"/>
    </row>
    <row r="94" spans="1:36" s="67" customFormat="1" x14ac:dyDescent="0.4">
      <c r="A94" s="4" t="s">
        <v>36</v>
      </c>
      <c r="B94" s="10">
        <v>11</v>
      </c>
      <c r="C94" s="5">
        <v>2824.2425510000153</v>
      </c>
      <c r="D94" s="64">
        <v>1</v>
      </c>
      <c r="E94" s="79"/>
      <c r="F94" s="36">
        <v>2824.2425510000153</v>
      </c>
      <c r="G94" s="36">
        <v>2824.2425510000153</v>
      </c>
      <c r="H94" s="36">
        <v>2824.2425510000153</v>
      </c>
      <c r="I94" s="36">
        <v>2824.2425510000153</v>
      </c>
      <c r="J94" s="36">
        <v>2824.2425510000153</v>
      </c>
      <c r="K94" s="36">
        <v>2824.2425510000153</v>
      </c>
      <c r="L94" s="36">
        <v>2824.2425510000153</v>
      </c>
      <c r="M94" s="36">
        <v>2824.2425510000153</v>
      </c>
      <c r="N94" s="36">
        <v>2824.2425510000153</v>
      </c>
      <c r="O94" s="36">
        <v>2824.2425510000153</v>
      </c>
      <c r="P94" s="36">
        <v>2824.2425510000153</v>
      </c>
      <c r="Q94" s="36">
        <v>0</v>
      </c>
      <c r="R94" s="36">
        <v>0</v>
      </c>
      <c r="S94" s="36">
        <v>0</v>
      </c>
      <c r="T94" s="36">
        <v>0</v>
      </c>
      <c r="U94" s="36">
        <v>0</v>
      </c>
      <c r="V94" s="36">
        <v>0</v>
      </c>
      <c r="W94" s="36">
        <v>0</v>
      </c>
      <c r="X94" s="36">
        <v>0</v>
      </c>
      <c r="Y94" s="36">
        <v>0</v>
      </c>
      <c r="Z94" s="36">
        <v>0</v>
      </c>
      <c r="AA94" s="36">
        <v>0</v>
      </c>
      <c r="AB94" s="36">
        <v>0</v>
      </c>
      <c r="AC94" s="36">
        <v>0</v>
      </c>
      <c r="AD94" s="36">
        <v>0</v>
      </c>
      <c r="AE94" s="36">
        <v>0</v>
      </c>
      <c r="AF94" s="36">
        <v>0</v>
      </c>
      <c r="AG94" s="36">
        <v>0</v>
      </c>
      <c r="AH94" s="36">
        <v>0</v>
      </c>
      <c r="AI94" s="36">
        <v>0</v>
      </c>
      <c r="AJ94" s="304">
        <f>SUM(E94:AI94)</f>
        <v>31066.66806100016</v>
      </c>
    </row>
    <row r="95" spans="1:36" s="67" customFormat="1" x14ac:dyDescent="0.4">
      <c r="A95" s="233" t="s">
        <v>58</v>
      </c>
      <c r="B95" s="234"/>
      <c r="C95" s="137">
        <f>SUM(C94:C94)</f>
        <v>2824.2425510000153</v>
      </c>
      <c r="D95" s="301">
        <f>F95/C95</f>
        <v>1</v>
      </c>
      <c r="E95" s="135"/>
      <c r="F95" s="134">
        <f t="shared" ref="F95:AJ95" si="12">SUM(F94:F94)</f>
        <v>2824.2425510000153</v>
      </c>
      <c r="G95" s="134">
        <f t="shared" si="12"/>
        <v>2824.2425510000153</v>
      </c>
      <c r="H95" s="134">
        <f t="shared" si="12"/>
        <v>2824.2425510000153</v>
      </c>
      <c r="I95" s="134">
        <f t="shared" si="12"/>
        <v>2824.2425510000153</v>
      </c>
      <c r="J95" s="134">
        <f t="shared" si="12"/>
        <v>2824.2425510000153</v>
      </c>
      <c r="K95" s="134">
        <f t="shared" si="12"/>
        <v>2824.2425510000153</v>
      </c>
      <c r="L95" s="134">
        <f t="shared" si="12"/>
        <v>2824.2425510000153</v>
      </c>
      <c r="M95" s="134">
        <f t="shared" si="12"/>
        <v>2824.2425510000153</v>
      </c>
      <c r="N95" s="134">
        <f t="shared" si="12"/>
        <v>2824.2425510000153</v>
      </c>
      <c r="O95" s="134">
        <f t="shared" si="12"/>
        <v>2824.2425510000153</v>
      </c>
      <c r="P95" s="134">
        <f t="shared" si="12"/>
        <v>2824.2425510000153</v>
      </c>
      <c r="Q95" s="134">
        <f t="shared" si="12"/>
        <v>0</v>
      </c>
      <c r="R95" s="134">
        <f t="shared" si="12"/>
        <v>0</v>
      </c>
      <c r="S95" s="134">
        <f t="shared" si="12"/>
        <v>0</v>
      </c>
      <c r="T95" s="134">
        <f t="shared" si="12"/>
        <v>0</v>
      </c>
      <c r="U95" s="134">
        <f t="shared" si="12"/>
        <v>0</v>
      </c>
      <c r="V95" s="134">
        <f t="shared" si="12"/>
        <v>0</v>
      </c>
      <c r="W95" s="134">
        <f t="shared" si="12"/>
        <v>0</v>
      </c>
      <c r="X95" s="134">
        <f t="shared" si="12"/>
        <v>0</v>
      </c>
      <c r="Y95" s="134">
        <f t="shared" si="12"/>
        <v>0</v>
      </c>
      <c r="Z95" s="134">
        <f t="shared" si="12"/>
        <v>0</v>
      </c>
      <c r="AA95" s="134">
        <f t="shared" si="12"/>
        <v>0</v>
      </c>
      <c r="AB95" s="134">
        <f t="shared" si="12"/>
        <v>0</v>
      </c>
      <c r="AC95" s="134">
        <f t="shared" si="12"/>
        <v>0</v>
      </c>
      <c r="AD95" s="134">
        <f t="shared" si="12"/>
        <v>0</v>
      </c>
      <c r="AE95" s="134">
        <f t="shared" si="12"/>
        <v>0</v>
      </c>
      <c r="AF95" s="134">
        <f t="shared" si="12"/>
        <v>0</v>
      </c>
      <c r="AG95" s="134">
        <f t="shared" si="12"/>
        <v>0</v>
      </c>
      <c r="AH95" s="134">
        <f t="shared" si="12"/>
        <v>0</v>
      </c>
      <c r="AI95" s="134">
        <f t="shared" si="12"/>
        <v>0</v>
      </c>
      <c r="AJ95" s="134">
        <f t="shared" si="12"/>
        <v>31066.66806100016</v>
      </c>
    </row>
    <row r="96" spans="1:36" s="67" customFormat="1" x14ac:dyDescent="0.4">
      <c r="A96" s="233" t="s">
        <v>141</v>
      </c>
      <c r="B96" s="235"/>
      <c r="C96" s="236"/>
      <c r="D96" s="236"/>
      <c r="E96" s="135"/>
      <c r="F96" s="134">
        <v>0</v>
      </c>
      <c r="G96" s="134">
        <f t="shared" ref="G96:AI96" si="13">F95-G95</f>
        <v>0</v>
      </c>
      <c r="H96" s="134">
        <f t="shared" si="13"/>
        <v>0</v>
      </c>
      <c r="I96" s="134">
        <f t="shared" si="13"/>
        <v>0</v>
      </c>
      <c r="J96" s="134">
        <f t="shared" si="13"/>
        <v>0</v>
      </c>
      <c r="K96" s="134">
        <f t="shared" si="13"/>
        <v>0</v>
      </c>
      <c r="L96" s="134">
        <f t="shared" si="13"/>
        <v>0</v>
      </c>
      <c r="M96" s="134">
        <f t="shared" si="13"/>
        <v>0</v>
      </c>
      <c r="N96" s="134">
        <f t="shared" si="13"/>
        <v>0</v>
      </c>
      <c r="O96" s="134">
        <f t="shared" si="13"/>
        <v>0</v>
      </c>
      <c r="P96" s="134">
        <f t="shared" si="13"/>
        <v>0</v>
      </c>
      <c r="Q96" s="134">
        <f t="shared" si="13"/>
        <v>2824.2425510000153</v>
      </c>
      <c r="R96" s="134">
        <f t="shared" si="13"/>
        <v>0</v>
      </c>
      <c r="S96" s="134">
        <f t="shared" si="13"/>
        <v>0</v>
      </c>
      <c r="T96" s="134">
        <f t="shared" si="13"/>
        <v>0</v>
      </c>
      <c r="U96" s="134">
        <f t="shared" si="13"/>
        <v>0</v>
      </c>
      <c r="V96" s="134">
        <f t="shared" si="13"/>
        <v>0</v>
      </c>
      <c r="W96" s="134">
        <f t="shared" si="13"/>
        <v>0</v>
      </c>
      <c r="X96" s="134">
        <f t="shared" si="13"/>
        <v>0</v>
      </c>
      <c r="Y96" s="134">
        <f t="shared" si="13"/>
        <v>0</v>
      </c>
      <c r="Z96" s="134">
        <f t="shared" si="13"/>
        <v>0</v>
      </c>
      <c r="AA96" s="134">
        <f t="shared" si="13"/>
        <v>0</v>
      </c>
      <c r="AB96" s="134">
        <f t="shared" si="13"/>
        <v>0</v>
      </c>
      <c r="AC96" s="134">
        <f t="shared" si="13"/>
        <v>0</v>
      </c>
      <c r="AD96" s="134">
        <f t="shared" si="13"/>
        <v>0</v>
      </c>
      <c r="AE96" s="134">
        <f t="shared" si="13"/>
        <v>0</v>
      </c>
      <c r="AF96" s="134">
        <f t="shared" si="13"/>
        <v>0</v>
      </c>
      <c r="AG96" s="134">
        <f t="shared" si="13"/>
        <v>0</v>
      </c>
      <c r="AH96" s="134">
        <f t="shared" si="13"/>
        <v>0</v>
      </c>
      <c r="AI96" s="134">
        <f t="shared" si="13"/>
        <v>0</v>
      </c>
      <c r="AJ96" s="77"/>
    </row>
    <row r="97" spans="1:36" s="67" customFormat="1" x14ac:dyDescent="0.4">
      <c r="A97" s="233" t="s">
        <v>143</v>
      </c>
      <c r="B97" s="235"/>
      <c r="C97" s="236"/>
      <c r="D97" s="236"/>
      <c r="E97" s="135"/>
      <c r="F97" s="134">
        <v>0</v>
      </c>
      <c r="G97" s="134">
        <f t="shared" ref="G97:AI97" si="14">$F$95-G95</f>
        <v>0</v>
      </c>
      <c r="H97" s="134">
        <f t="shared" si="14"/>
        <v>0</v>
      </c>
      <c r="I97" s="134">
        <f t="shared" si="14"/>
        <v>0</v>
      </c>
      <c r="J97" s="134">
        <f t="shared" si="14"/>
        <v>0</v>
      </c>
      <c r="K97" s="134">
        <f t="shared" si="14"/>
        <v>0</v>
      </c>
      <c r="L97" s="134">
        <f t="shared" si="14"/>
        <v>0</v>
      </c>
      <c r="M97" s="134">
        <f t="shared" si="14"/>
        <v>0</v>
      </c>
      <c r="N97" s="134">
        <f t="shared" si="14"/>
        <v>0</v>
      </c>
      <c r="O97" s="134">
        <f t="shared" si="14"/>
        <v>0</v>
      </c>
      <c r="P97" s="134">
        <f t="shared" si="14"/>
        <v>0</v>
      </c>
      <c r="Q97" s="134">
        <f t="shared" si="14"/>
        <v>2824.2425510000153</v>
      </c>
      <c r="R97" s="134">
        <f t="shared" si="14"/>
        <v>2824.2425510000153</v>
      </c>
      <c r="S97" s="134">
        <f t="shared" si="14"/>
        <v>2824.2425510000153</v>
      </c>
      <c r="T97" s="134">
        <f t="shared" si="14"/>
        <v>2824.2425510000153</v>
      </c>
      <c r="U97" s="134">
        <f t="shared" si="14"/>
        <v>2824.2425510000153</v>
      </c>
      <c r="V97" s="134">
        <f t="shared" si="14"/>
        <v>2824.2425510000153</v>
      </c>
      <c r="W97" s="134">
        <f t="shared" si="14"/>
        <v>2824.2425510000153</v>
      </c>
      <c r="X97" s="134">
        <f t="shared" si="14"/>
        <v>2824.2425510000153</v>
      </c>
      <c r="Y97" s="134">
        <f t="shared" si="14"/>
        <v>2824.2425510000153</v>
      </c>
      <c r="Z97" s="134">
        <f t="shared" si="14"/>
        <v>2824.2425510000153</v>
      </c>
      <c r="AA97" s="134">
        <f t="shared" si="14"/>
        <v>2824.2425510000153</v>
      </c>
      <c r="AB97" s="134">
        <f t="shared" si="14"/>
        <v>2824.2425510000153</v>
      </c>
      <c r="AC97" s="134">
        <f t="shared" si="14"/>
        <v>2824.2425510000153</v>
      </c>
      <c r="AD97" s="134">
        <f t="shared" si="14"/>
        <v>2824.2425510000153</v>
      </c>
      <c r="AE97" s="134">
        <f t="shared" si="14"/>
        <v>2824.2425510000153</v>
      </c>
      <c r="AF97" s="134">
        <f t="shared" si="14"/>
        <v>2824.2425510000153</v>
      </c>
      <c r="AG97" s="134">
        <f t="shared" si="14"/>
        <v>2824.2425510000153</v>
      </c>
      <c r="AH97" s="134">
        <f t="shared" si="14"/>
        <v>2824.2425510000153</v>
      </c>
      <c r="AI97" s="134">
        <f t="shared" si="14"/>
        <v>2824.2425510000153</v>
      </c>
      <c r="AJ97" s="82"/>
    </row>
    <row r="98" spans="1:36" s="67" customFormat="1" x14ac:dyDescent="0.4">
      <c r="A98" s="136" t="s">
        <v>205</v>
      </c>
      <c r="B98" s="143">
        <f>SUMPRODUCT(B94:B94,C94:C94)/C95</f>
        <v>11</v>
      </c>
      <c r="C98" s="213"/>
      <c r="D98" s="213"/>
      <c r="E98" s="213"/>
      <c r="F98" s="213"/>
      <c r="G98" s="213"/>
      <c r="H98" s="213"/>
      <c r="I98" s="213"/>
      <c r="J98" s="213"/>
      <c r="K98" s="213"/>
      <c r="L98" s="213"/>
      <c r="M98" s="213"/>
      <c r="N98" s="213"/>
      <c r="O98" s="213"/>
      <c r="P98" s="213"/>
      <c r="Q98" s="213"/>
      <c r="R98" s="213"/>
      <c r="S98" s="213"/>
    </row>
    <row r="99" spans="1:36" s="67" customFormat="1" x14ac:dyDescent="0.4">
      <c r="A99" s="213"/>
      <c r="B99" s="213"/>
      <c r="C99" s="213"/>
      <c r="D99" s="213"/>
      <c r="E99" s="213"/>
      <c r="F99" s="213"/>
      <c r="G99" s="213"/>
      <c r="H99" s="213"/>
      <c r="I99" s="213"/>
      <c r="J99" s="213"/>
      <c r="K99" s="213"/>
      <c r="L99" s="213"/>
      <c r="M99" s="213"/>
      <c r="N99" s="213"/>
      <c r="O99" s="213"/>
      <c r="P99" s="213"/>
      <c r="Q99" s="213"/>
      <c r="R99" s="213"/>
      <c r="S99" s="213"/>
    </row>
    <row r="101" spans="1:36" s="382" customFormat="1" x14ac:dyDescent="0.4">
      <c r="A101" s="383" t="s">
        <v>372</v>
      </c>
      <c r="F101" s="382">
        <v>1</v>
      </c>
      <c r="G101" s="382">
        <v>2</v>
      </c>
      <c r="H101" s="382">
        <v>3</v>
      </c>
      <c r="I101" s="382">
        <v>4</v>
      </c>
      <c r="J101" s="382">
        <v>5</v>
      </c>
      <c r="K101" s="382">
        <v>6</v>
      </c>
      <c r="L101" s="382">
        <v>7</v>
      </c>
      <c r="M101" s="382">
        <v>8</v>
      </c>
      <c r="N101" s="382">
        <v>9</v>
      </c>
      <c r="O101" s="382">
        <v>10</v>
      </c>
      <c r="P101" s="382">
        <v>11</v>
      </c>
      <c r="Q101" s="382">
        <v>12</v>
      </c>
      <c r="R101" s="382">
        <v>13</v>
      </c>
      <c r="S101" s="382">
        <v>14</v>
      </c>
      <c r="T101" s="382">
        <v>15</v>
      </c>
      <c r="U101" s="382">
        <v>16</v>
      </c>
      <c r="V101" s="382">
        <v>17</v>
      </c>
      <c r="W101" s="382">
        <v>18</v>
      </c>
      <c r="X101" s="382">
        <v>19</v>
      </c>
      <c r="Y101" s="382">
        <v>20</v>
      </c>
      <c r="Z101" s="382">
        <v>21</v>
      </c>
      <c r="AA101" s="382">
        <v>22</v>
      </c>
      <c r="AB101" s="382">
        <v>23</v>
      </c>
      <c r="AC101" s="382">
        <v>24</v>
      </c>
      <c r="AD101" s="382">
        <v>25</v>
      </c>
    </row>
    <row r="102" spans="1:36" x14ac:dyDescent="0.4">
      <c r="A102" s="487" t="s">
        <v>2</v>
      </c>
      <c r="B102" s="487" t="s">
        <v>0</v>
      </c>
      <c r="C102" s="487" t="s">
        <v>294</v>
      </c>
      <c r="D102" s="487" t="s">
        <v>88</v>
      </c>
      <c r="E102" s="478" t="s">
        <v>240</v>
      </c>
      <c r="F102" s="479"/>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80" t="s">
        <v>1</v>
      </c>
    </row>
    <row r="103" spans="1:36" x14ac:dyDescent="0.4">
      <c r="A103" s="488"/>
      <c r="B103" s="488"/>
      <c r="C103" s="488"/>
      <c r="D103" s="489"/>
      <c r="E103" s="351">
        <v>2018</v>
      </c>
      <c r="F103" s="351">
        <v>2019</v>
      </c>
      <c r="G103" s="351">
        <v>2020</v>
      </c>
      <c r="H103" s="351">
        <v>2021</v>
      </c>
      <c r="I103" s="351">
        <v>2022</v>
      </c>
      <c r="J103" s="351">
        <v>2023</v>
      </c>
      <c r="K103" s="351">
        <v>2024</v>
      </c>
      <c r="L103" s="351">
        <v>2025</v>
      </c>
      <c r="M103" s="351">
        <v>2026</v>
      </c>
      <c r="N103" s="351">
        <v>2027</v>
      </c>
      <c r="O103" s="351">
        <v>2028</v>
      </c>
      <c r="P103" s="351">
        <v>2029</v>
      </c>
      <c r="Q103" s="351">
        <v>2030</v>
      </c>
      <c r="R103" s="351">
        <v>2031</v>
      </c>
      <c r="S103" s="351">
        <v>2032</v>
      </c>
      <c r="T103" s="351">
        <v>2033</v>
      </c>
      <c r="U103" s="351">
        <v>2034</v>
      </c>
      <c r="V103" s="351">
        <v>2035</v>
      </c>
      <c r="W103" s="351">
        <v>2036</v>
      </c>
      <c r="X103" s="351">
        <v>2037</v>
      </c>
      <c r="Y103" s="351">
        <v>2038</v>
      </c>
      <c r="Z103" s="351">
        <v>2039</v>
      </c>
      <c r="AA103" s="351">
        <v>2040</v>
      </c>
      <c r="AB103" s="351">
        <v>2041</v>
      </c>
      <c r="AC103" s="351">
        <v>2042</v>
      </c>
      <c r="AD103" s="351">
        <v>2043</v>
      </c>
      <c r="AE103" s="351">
        <v>2044</v>
      </c>
      <c r="AF103" s="351">
        <v>2045</v>
      </c>
      <c r="AG103" s="351">
        <v>2046</v>
      </c>
      <c r="AH103" s="351">
        <v>2047</v>
      </c>
      <c r="AI103" s="351">
        <v>2048</v>
      </c>
      <c r="AJ103" s="481"/>
    </row>
    <row r="104" spans="1:36" x14ac:dyDescent="0.4">
      <c r="A104" s="381" t="s">
        <v>36</v>
      </c>
      <c r="B104" s="352">
        <v>11</v>
      </c>
      <c r="C104" s="353">
        <v>115948.87880000052</v>
      </c>
      <c r="D104" s="354">
        <v>1</v>
      </c>
      <c r="E104" s="377"/>
      <c r="F104" s="373">
        <v>115948.87880000052</v>
      </c>
      <c r="G104" s="353">
        <v>115948.87880000052</v>
      </c>
      <c r="H104" s="353">
        <v>115948.87880000052</v>
      </c>
      <c r="I104" s="353">
        <v>115948.87880000052</v>
      </c>
      <c r="J104" s="353">
        <v>115948.87880000052</v>
      </c>
      <c r="K104" s="353">
        <v>115948.87880000052</v>
      </c>
      <c r="L104" s="353">
        <v>115948.87880000052</v>
      </c>
      <c r="M104" s="353">
        <v>115948.87880000052</v>
      </c>
      <c r="N104" s="353">
        <v>115948.87880000052</v>
      </c>
      <c r="O104" s="353">
        <v>115948.87880000052</v>
      </c>
      <c r="P104" s="353">
        <v>115948.87880000052</v>
      </c>
      <c r="Q104" s="353"/>
      <c r="R104" s="353"/>
      <c r="S104" s="353"/>
      <c r="T104" s="353"/>
      <c r="U104" s="353"/>
      <c r="V104" s="353"/>
      <c r="W104" s="353"/>
      <c r="X104" s="353"/>
      <c r="Y104" s="353"/>
      <c r="Z104" s="353"/>
      <c r="AA104" s="353"/>
      <c r="AB104" s="353"/>
      <c r="AC104" s="353"/>
      <c r="AD104" s="353"/>
      <c r="AE104" s="353"/>
      <c r="AF104" s="353"/>
      <c r="AG104" s="353"/>
      <c r="AH104" s="353"/>
      <c r="AI104" s="353"/>
      <c r="AJ104" s="356">
        <f>SUM(E104:AI104)</f>
        <v>1275437.6668000056</v>
      </c>
    </row>
    <row r="105" spans="1:36" x14ac:dyDescent="0.4">
      <c r="A105" s="381" t="s">
        <v>70</v>
      </c>
      <c r="B105" s="352">
        <v>20</v>
      </c>
      <c r="C105" s="353">
        <v>135257.01467320696</v>
      </c>
      <c r="D105" s="354">
        <v>1</v>
      </c>
      <c r="E105" s="362"/>
      <c r="F105" s="373">
        <v>135257.01467320696</v>
      </c>
      <c r="G105" s="353">
        <v>135257.01467320696</v>
      </c>
      <c r="H105" s="353">
        <v>135257.01467320696</v>
      </c>
      <c r="I105" s="353">
        <v>135257.01467320696</v>
      </c>
      <c r="J105" s="353">
        <v>135257.01467320696</v>
      </c>
      <c r="K105" s="353">
        <v>135257.01467320696</v>
      </c>
      <c r="L105" s="353">
        <v>135257.01467320696</v>
      </c>
      <c r="M105" s="353">
        <v>135257.01467320696</v>
      </c>
      <c r="N105" s="353">
        <v>135257.01467320696</v>
      </c>
      <c r="O105" s="353">
        <v>135257.01467320696</v>
      </c>
      <c r="P105" s="353">
        <v>128297.73771371446</v>
      </c>
      <c r="Q105" s="353">
        <v>128297.73771371446</v>
      </c>
      <c r="R105" s="353">
        <v>128297.73771371446</v>
      </c>
      <c r="S105" s="353">
        <v>127619.25273442997</v>
      </c>
      <c r="T105" s="353">
        <v>127619.25273442997</v>
      </c>
      <c r="U105" s="353">
        <v>127619.25273442997</v>
      </c>
      <c r="V105" s="353">
        <v>127619.25273442997</v>
      </c>
      <c r="W105" s="353">
        <v>127619.25273442997</v>
      </c>
      <c r="X105" s="353">
        <v>127619.25273442997</v>
      </c>
      <c r="Y105" s="353">
        <v>127619.25273442997</v>
      </c>
      <c r="Z105" s="353"/>
      <c r="AA105" s="353"/>
      <c r="AB105" s="353"/>
      <c r="AC105" s="353"/>
      <c r="AD105" s="353"/>
      <c r="AE105" s="353"/>
      <c r="AF105" s="353"/>
      <c r="AG105" s="353"/>
      <c r="AH105" s="353"/>
      <c r="AI105" s="353"/>
      <c r="AJ105" s="356">
        <f t="shared" ref="AJ105:AJ117" si="15">SUM(E105:AI105)</f>
        <v>2630798.1290142229</v>
      </c>
    </row>
    <row r="106" spans="1:36" x14ac:dyDescent="0.4">
      <c r="A106" s="381" t="s">
        <v>69</v>
      </c>
      <c r="B106" s="352">
        <v>20</v>
      </c>
      <c r="C106" s="353">
        <v>139906.98848490347</v>
      </c>
      <c r="D106" s="354">
        <v>1</v>
      </c>
      <c r="E106" s="362"/>
      <c r="F106" s="373">
        <v>139906.98848490347</v>
      </c>
      <c r="G106" s="353">
        <v>139906.98848490347</v>
      </c>
      <c r="H106" s="353">
        <v>139906.98848490347</v>
      </c>
      <c r="I106" s="353">
        <v>139906.98848490347</v>
      </c>
      <c r="J106" s="353">
        <v>139906.98848490347</v>
      </c>
      <c r="K106" s="353">
        <v>139906.98848490347</v>
      </c>
      <c r="L106" s="353">
        <v>139906.98848490347</v>
      </c>
      <c r="M106" s="353">
        <v>139906.98848490347</v>
      </c>
      <c r="N106" s="353">
        <v>139906.98848490347</v>
      </c>
      <c r="O106" s="353">
        <v>139906.98848490347</v>
      </c>
      <c r="P106" s="353">
        <v>134834.6652080483</v>
      </c>
      <c r="Q106" s="353">
        <v>134834.6652080483</v>
      </c>
      <c r="R106" s="353">
        <v>134834.6652080483</v>
      </c>
      <c r="S106" s="353">
        <v>134090.54603349333</v>
      </c>
      <c r="T106" s="353">
        <v>134090.54603349333</v>
      </c>
      <c r="U106" s="353">
        <v>134090.54603349333</v>
      </c>
      <c r="V106" s="353">
        <v>134090.54603349333</v>
      </c>
      <c r="W106" s="353">
        <v>134090.54603349333</v>
      </c>
      <c r="X106" s="353">
        <v>134090.54603349333</v>
      </c>
      <c r="Y106" s="353">
        <v>134090.54603349333</v>
      </c>
      <c r="Z106" s="353"/>
      <c r="AA106" s="353"/>
      <c r="AB106" s="353"/>
      <c r="AC106" s="353"/>
      <c r="AD106" s="353"/>
      <c r="AE106" s="353"/>
      <c r="AF106" s="353"/>
      <c r="AG106" s="353"/>
      <c r="AH106" s="353"/>
      <c r="AI106" s="353"/>
      <c r="AJ106" s="356">
        <f t="shared" si="15"/>
        <v>2742207.702707632</v>
      </c>
    </row>
    <row r="107" spans="1:36" x14ac:dyDescent="0.4">
      <c r="A107" s="381" t="s">
        <v>362</v>
      </c>
      <c r="B107" s="352">
        <v>25</v>
      </c>
      <c r="C107" s="353">
        <v>4881.2649615460041</v>
      </c>
      <c r="D107" s="354">
        <v>1</v>
      </c>
      <c r="E107" s="362"/>
      <c r="F107" s="373">
        <v>4881.2649615460041</v>
      </c>
      <c r="G107" s="353">
        <v>4881.2649615460041</v>
      </c>
      <c r="H107" s="353">
        <v>4881.2649615460041</v>
      </c>
      <c r="I107" s="353">
        <v>4881.2649615460041</v>
      </c>
      <c r="J107" s="353">
        <v>4881.2649615460041</v>
      </c>
      <c r="K107" s="353">
        <v>4881.2649615460041</v>
      </c>
      <c r="L107" s="353">
        <v>4881.2649615460041</v>
      </c>
      <c r="M107" s="353">
        <v>4881.2649615460041</v>
      </c>
      <c r="N107" s="353">
        <v>1972.7037804878046</v>
      </c>
      <c r="O107" s="353">
        <v>1972.7037804878046</v>
      </c>
      <c r="P107" s="353">
        <v>1972.7037804878046</v>
      </c>
      <c r="Q107" s="353">
        <v>1972.7037804878046</v>
      </c>
      <c r="R107" s="353">
        <v>1972.7037804878046</v>
      </c>
      <c r="S107" s="353">
        <v>1972.7037804878046</v>
      </c>
      <c r="T107" s="353">
        <v>1972.7037804878046</v>
      </c>
      <c r="U107" s="353">
        <v>1972.7037804878046</v>
      </c>
      <c r="V107" s="353">
        <v>1972.7037804878046</v>
      </c>
      <c r="W107" s="353">
        <v>1972.7037804878046</v>
      </c>
      <c r="X107" s="353">
        <v>1972.7037804878046</v>
      </c>
      <c r="Y107" s="353">
        <v>1972.7037804878046</v>
      </c>
      <c r="Z107" s="353">
        <v>1972.7037804878046</v>
      </c>
      <c r="AA107" s="353">
        <v>1972.7037804878046</v>
      </c>
      <c r="AB107" s="353">
        <v>1972.7037804878046</v>
      </c>
      <c r="AC107" s="353">
        <v>1972.7037804878046</v>
      </c>
      <c r="AD107" s="353">
        <v>1972.7037804878046</v>
      </c>
      <c r="AE107" s="353"/>
      <c r="AF107" s="353"/>
      <c r="AG107" s="353"/>
      <c r="AH107" s="353"/>
      <c r="AI107" s="353"/>
      <c r="AJ107" s="356">
        <f t="shared" si="15"/>
        <v>72586.083960660719</v>
      </c>
    </row>
    <row r="108" spans="1:36" x14ac:dyDescent="0.4">
      <c r="A108" s="381" t="s">
        <v>363</v>
      </c>
      <c r="B108" s="352">
        <v>25</v>
      </c>
      <c r="C108" s="353">
        <v>512.65702439024403</v>
      </c>
      <c r="D108" s="354">
        <v>1</v>
      </c>
      <c r="E108" s="362"/>
      <c r="F108" s="373">
        <v>512.65702439024403</v>
      </c>
      <c r="G108" s="353">
        <v>512.65702439024403</v>
      </c>
      <c r="H108" s="353">
        <v>512.65702439024403</v>
      </c>
      <c r="I108" s="353">
        <v>512.65702439024403</v>
      </c>
      <c r="J108" s="353">
        <v>512.65702439024403</v>
      </c>
      <c r="K108" s="353">
        <v>512.65702439024403</v>
      </c>
      <c r="L108" s="353">
        <v>512.65702439024403</v>
      </c>
      <c r="M108" s="353">
        <v>512.65702439024403</v>
      </c>
      <c r="N108" s="353">
        <v>512.65702439024403</v>
      </c>
      <c r="O108" s="353">
        <v>512.65702439024403</v>
      </c>
      <c r="P108" s="353">
        <v>512.65702439024403</v>
      </c>
      <c r="Q108" s="353">
        <v>512.65702439024403</v>
      </c>
      <c r="R108" s="353">
        <v>512.65702439024403</v>
      </c>
      <c r="S108" s="353">
        <v>512.65702439024403</v>
      </c>
      <c r="T108" s="353">
        <v>512.65702439024403</v>
      </c>
      <c r="U108" s="353">
        <v>512.65702439024403</v>
      </c>
      <c r="V108" s="353">
        <v>512.65702439024403</v>
      </c>
      <c r="W108" s="353">
        <v>512.65702439024403</v>
      </c>
      <c r="X108" s="353">
        <v>512.65702439024403</v>
      </c>
      <c r="Y108" s="353">
        <v>512.65702439024403</v>
      </c>
      <c r="Z108" s="353">
        <v>512.65702439024403</v>
      </c>
      <c r="AA108" s="353">
        <v>512.65702439024403</v>
      </c>
      <c r="AB108" s="353">
        <v>512.65702439024403</v>
      </c>
      <c r="AC108" s="353">
        <v>512.65702439024403</v>
      </c>
      <c r="AD108" s="353">
        <v>512.65702439024403</v>
      </c>
      <c r="AE108" s="353"/>
      <c r="AF108" s="353"/>
      <c r="AG108" s="353"/>
      <c r="AH108" s="353"/>
      <c r="AI108" s="353"/>
      <c r="AJ108" s="356">
        <f t="shared" si="15"/>
        <v>12816.425609756105</v>
      </c>
    </row>
    <row r="109" spans="1:36" x14ac:dyDescent="0.4">
      <c r="A109" s="381" t="s">
        <v>331</v>
      </c>
      <c r="B109" s="352">
        <v>20</v>
      </c>
      <c r="C109" s="353">
        <v>46245.061854444037</v>
      </c>
      <c r="D109" s="354">
        <v>1</v>
      </c>
      <c r="E109" s="362"/>
      <c r="F109" s="373">
        <v>46245.061854444037</v>
      </c>
      <c r="G109" s="353">
        <v>46245.061854444037</v>
      </c>
      <c r="H109" s="353">
        <v>46245.061854444037</v>
      </c>
      <c r="I109" s="353">
        <v>46245.061854444037</v>
      </c>
      <c r="J109" s="353">
        <v>46245.061854444037</v>
      </c>
      <c r="K109" s="353">
        <v>46245.061854444037</v>
      </c>
      <c r="L109" s="353">
        <v>46245.061854444037</v>
      </c>
      <c r="M109" s="353">
        <v>46245.061854444037</v>
      </c>
      <c r="N109" s="353">
        <v>46245.061854444037</v>
      </c>
      <c r="O109" s="353">
        <v>46245.061854444037</v>
      </c>
      <c r="P109" s="353">
        <v>45969.256691205315</v>
      </c>
      <c r="Q109" s="353">
        <v>45969.256691205315</v>
      </c>
      <c r="R109" s="353">
        <v>45969.256691205315</v>
      </c>
      <c r="S109" s="353">
        <v>45903.012552504835</v>
      </c>
      <c r="T109" s="353">
        <v>45903.012552504835</v>
      </c>
      <c r="U109" s="353">
        <v>45903.012552504835</v>
      </c>
      <c r="V109" s="353">
        <v>45903.012552504835</v>
      </c>
      <c r="W109" s="353">
        <v>45903.012552504835</v>
      </c>
      <c r="X109" s="353">
        <v>45903.012552504835</v>
      </c>
      <c r="Y109" s="353">
        <v>45903.012552504835</v>
      </c>
      <c r="Z109" s="353"/>
      <c r="AA109" s="353"/>
      <c r="AB109" s="353"/>
      <c r="AC109" s="353"/>
      <c r="AD109" s="353"/>
      <c r="AE109" s="353"/>
      <c r="AF109" s="353"/>
      <c r="AG109" s="353"/>
      <c r="AH109" s="353"/>
      <c r="AI109" s="353"/>
      <c r="AJ109" s="356">
        <f t="shared" si="15"/>
        <v>921679.47648559045</v>
      </c>
    </row>
    <row r="110" spans="1:36" x14ac:dyDescent="0.4">
      <c r="A110" s="381" t="s">
        <v>267</v>
      </c>
      <c r="B110" s="352">
        <v>20</v>
      </c>
      <c r="C110" s="353">
        <v>45972.969400874106</v>
      </c>
      <c r="D110" s="354">
        <v>1</v>
      </c>
      <c r="E110" s="362"/>
      <c r="F110" s="373">
        <v>45972.969400874106</v>
      </c>
      <c r="G110" s="353">
        <v>45972.969400874106</v>
      </c>
      <c r="H110" s="353">
        <v>45972.969400874106</v>
      </c>
      <c r="I110" s="353">
        <v>45972.969400874106</v>
      </c>
      <c r="J110" s="353">
        <v>45972.969400874106</v>
      </c>
      <c r="K110" s="353">
        <v>45972.969400874106</v>
      </c>
      <c r="L110" s="353">
        <v>45972.969400874106</v>
      </c>
      <c r="M110" s="353">
        <v>45972.969400874106</v>
      </c>
      <c r="N110" s="353">
        <v>45972.969400874106</v>
      </c>
      <c r="O110" s="353">
        <v>45972.969400874106</v>
      </c>
      <c r="P110" s="353">
        <v>45972.969400874084</v>
      </c>
      <c r="Q110" s="353">
        <v>45972.969400874084</v>
      </c>
      <c r="R110" s="353">
        <v>45972.969400874084</v>
      </c>
      <c r="S110" s="353">
        <v>45972.969400874084</v>
      </c>
      <c r="T110" s="353">
        <v>45972.969400874084</v>
      </c>
      <c r="U110" s="353">
        <v>45972.969400874084</v>
      </c>
      <c r="V110" s="353">
        <v>45972.969400874084</v>
      </c>
      <c r="W110" s="353">
        <v>45972.969400874084</v>
      </c>
      <c r="X110" s="353">
        <v>45972.969400874084</v>
      </c>
      <c r="Y110" s="353">
        <v>45972.969400874084</v>
      </c>
      <c r="Z110" s="353"/>
      <c r="AA110" s="353"/>
      <c r="AB110" s="353"/>
      <c r="AC110" s="353"/>
      <c r="AD110" s="353"/>
      <c r="AE110" s="353"/>
      <c r="AF110" s="353"/>
      <c r="AG110" s="353"/>
      <c r="AH110" s="353"/>
      <c r="AI110" s="353"/>
      <c r="AJ110" s="356">
        <f t="shared" si="15"/>
        <v>919459.38801748212</v>
      </c>
    </row>
    <row r="111" spans="1:36" x14ac:dyDescent="0.4">
      <c r="A111" s="381" t="s">
        <v>268</v>
      </c>
      <c r="B111" s="352">
        <v>10</v>
      </c>
      <c r="C111" s="353">
        <v>7204.518495270102</v>
      </c>
      <c r="D111" s="354">
        <v>1</v>
      </c>
      <c r="E111" s="362"/>
      <c r="F111" s="373">
        <v>7204.518495270102</v>
      </c>
      <c r="G111" s="353">
        <v>7204.518495270102</v>
      </c>
      <c r="H111" s="353">
        <v>7204.518495270102</v>
      </c>
      <c r="I111" s="353">
        <v>7204.518495270102</v>
      </c>
      <c r="J111" s="353">
        <v>7204.518495270102</v>
      </c>
      <c r="K111" s="353">
        <v>7204.518495270102</v>
      </c>
      <c r="L111" s="353">
        <v>7204.518495270102</v>
      </c>
      <c r="M111" s="353">
        <v>7204.518495270102</v>
      </c>
      <c r="N111" s="353">
        <v>7204.518495270102</v>
      </c>
      <c r="O111" s="353">
        <v>7204.518495270102</v>
      </c>
      <c r="P111" s="353"/>
      <c r="Q111" s="353"/>
      <c r="R111" s="353"/>
      <c r="S111" s="353"/>
      <c r="T111" s="353"/>
      <c r="U111" s="353"/>
      <c r="V111" s="353"/>
      <c r="W111" s="353"/>
      <c r="X111" s="353"/>
      <c r="Y111" s="353"/>
      <c r="Z111" s="353"/>
      <c r="AA111" s="353"/>
      <c r="AB111" s="353"/>
      <c r="AC111" s="353"/>
      <c r="AD111" s="353"/>
      <c r="AE111" s="353"/>
      <c r="AF111" s="353"/>
      <c r="AG111" s="353"/>
      <c r="AH111" s="353"/>
      <c r="AI111" s="353"/>
      <c r="AJ111" s="356">
        <f t="shared" si="15"/>
        <v>72045.18495270102</v>
      </c>
    </row>
    <row r="112" spans="1:36" x14ac:dyDescent="0.4">
      <c r="A112" s="381" t="s">
        <v>364</v>
      </c>
      <c r="B112" s="352">
        <v>20</v>
      </c>
      <c r="C112" s="353">
        <v>269678.03862141469</v>
      </c>
      <c r="D112" s="354">
        <v>1</v>
      </c>
      <c r="E112" s="362"/>
      <c r="F112" s="373">
        <v>269678.03862141469</v>
      </c>
      <c r="G112" s="353">
        <v>269678.03862141469</v>
      </c>
      <c r="H112" s="353">
        <v>269678.03862141469</v>
      </c>
      <c r="I112" s="353">
        <v>269678.03862141469</v>
      </c>
      <c r="J112" s="353">
        <v>269678.03862141469</v>
      </c>
      <c r="K112" s="353">
        <v>269678.03862141469</v>
      </c>
      <c r="L112" s="353">
        <v>38147.480223172097</v>
      </c>
      <c r="M112" s="353">
        <v>38147.480223172097</v>
      </c>
      <c r="N112" s="353">
        <v>38147.480223172097</v>
      </c>
      <c r="O112" s="353">
        <v>38147.480223172097</v>
      </c>
      <c r="P112" s="353">
        <v>38147.480223172097</v>
      </c>
      <c r="Q112" s="353">
        <v>38147.480223172097</v>
      </c>
      <c r="R112" s="353">
        <v>38147.480223172097</v>
      </c>
      <c r="S112" s="353">
        <v>38147.480223172097</v>
      </c>
      <c r="T112" s="353">
        <v>38147.480223172097</v>
      </c>
      <c r="U112" s="353">
        <v>38147.480223172097</v>
      </c>
      <c r="V112" s="353">
        <v>38147.480223172097</v>
      </c>
      <c r="W112" s="353">
        <v>38147.480223172097</v>
      </c>
      <c r="X112" s="353">
        <v>38147.480223172097</v>
      </c>
      <c r="Y112" s="353">
        <v>38147.480223172097</v>
      </c>
      <c r="Z112" s="353"/>
      <c r="AA112" s="353"/>
      <c r="AB112" s="353"/>
      <c r="AC112" s="353"/>
      <c r="AD112" s="353"/>
      <c r="AE112" s="353"/>
      <c r="AF112" s="353"/>
      <c r="AG112" s="353"/>
      <c r="AH112" s="353"/>
      <c r="AI112" s="353"/>
      <c r="AJ112" s="356">
        <f t="shared" si="15"/>
        <v>2152132.9548528972</v>
      </c>
    </row>
    <row r="113" spans="1:36" x14ac:dyDescent="0.4">
      <c r="A113" s="381" t="s">
        <v>365</v>
      </c>
      <c r="B113" s="352">
        <v>20</v>
      </c>
      <c r="C113" s="353">
        <v>12393.502483974358</v>
      </c>
      <c r="D113" s="354">
        <v>1</v>
      </c>
      <c r="E113" s="362"/>
      <c r="F113" s="373">
        <v>12393.502483974358</v>
      </c>
      <c r="G113" s="353">
        <v>12393.502483974358</v>
      </c>
      <c r="H113" s="353">
        <v>12393.502483974358</v>
      </c>
      <c r="I113" s="353">
        <v>12393.502483974358</v>
      </c>
      <c r="J113" s="353">
        <v>12393.502483974358</v>
      </c>
      <c r="K113" s="353">
        <v>12393.502483974358</v>
      </c>
      <c r="L113" s="353">
        <v>12393.502483974358</v>
      </c>
      <c r="M113" s="353">
        <v>12393.502483974358</v>
      </c>
      <c r="N113" s="353">
        <v>12393.502483974358</v>
      </c>
      <c r="O113" s="353">
        <v>12393.502483974358</v>
      </c>
      <c r="P113" s="353">
        <v>12393.502483974358</v>
      </c>
      <c r="Q113" s="353">
        <v>12393.502483974358</v>
      </c>
      <c r="R113" s="353">
        <v>12393.502483974358</v>
      </c>
      <c r="S113" s="353">
        <v>12393.502483974358</v>
      </c>
      <c r="T113" s="353">
        <v>12393.502483974358</v>
      </c>
      <c r="U113" s="353">
        <v>12393.502483974358</v>
      </c>
      <c r="V113" s="353">
        <v>12393.502483974358</v>
      </c>
      <c r="W113" s="353">
        <v>12393.502483974358</v>
      </c>
      <c r="X113" s="353">
        <v>12393.502483974358</v>
      </c>
      <c r="Y113" s="353">
        <v>12393.502483974358</v>
      </c>
      <c r="Z113" s="353"/>
      <c r="AA113" s="353"/>
      <c r="AB113" s="353"/>
      <c r="AC113" s="353"/>
      <c r="AD113" s="353"/>
      <c r="AE113" s="353"/>
      <c r="AF113" s="353"/>
      <c r="AG113" s="353"/>
      <c r="AH113" s="353"/>
      <c r="AI113" s="353"/>
      <c r="AJ113" s="356">
        <f t="shared" si="15"/>
        <v>247870.04967948716</v>
      </c>
    </row>
    <row r="114" spans="1:36" x14ac:dyDescent="0.4">
      <c r="A114" s="381" t="s">
        <v>349</v>
      </c>
      <c r="B114" s="352">
        <v>15</v>
      </c>
      <c r="C114" s="353">
        <v>1795.3673905851938</v>
      </c>
      <c r="D114" s="354">
        <v>1</v>
      </c>
      <c r="E114" s="362"/>
      <c r="F114" s="373">
        <v>1795.3673905851938</v>
      </c>
      <c r="G114" s="353">
        <v>1795.3673905851938</v>
      </c>
      <c r="H114" s="353">
        <v>1795.3673905851938</v>
      </c>
      <c r="I114" s="353">
        <v>1795.3673905851938</v>
      </c>
      <c r="J114" s="353">
        <v>1795.3673905851938</v>
      </c>
      <c r="K114" s="353">
        <v>1795.3673905851938</v>
      </c>
      <c r="L114" s="353">
        <v>1795.3673905851938</v>
      </c>
      <c r="M114" s="353">
        <v>1795.3673905851938</v>
      </c>
      <c r="N114" s="353">
        <v>1795.3673905851938</v>
      </c>
      <c r="O114" s="353">
        <v>1795.3673905851938</v>
      </c>
      <c r="P114" s="353">
        <v>1795.3673905851938</v>
      </c>
      <c r="Q114" s="353">
        <v>1795.3673905851938</v>
      </c>
      <c r="R114" s="353">
        <v>1795.3673905851938</v>
      </c>
      <c r="S114" s="353">
        <v>1795.3673905851938</v>
      </c>
      <c r="T114" s="353">
        <v>1795.3673905851938</v>
      </c>
      <c r="U114" s="353"/>
      <c r="V114" s="353"/>
      <c r="W114" s="353"/>
      <c r="X114" s="353"/>
      <c r="Y114" s="353"/>
      <c r="Z114" s="353"/>
      <c r="AA114" s="353"/>
      <c r="AB114" s="353"/>
      <c r="AC114" s="353"/>
      <c r="AD114" s="353"/>
      <c r="AE114" s="353"/>
      <c r="AF114" s="353"/>
      <c r="AG114" s="353"/>
      <c r="AH114" s="353"/>
      <c r="AI114" s="353"/>
      <c r="AJ114" s="356">
        <f t="shared" si="15"/>
        <v>26930.510858777907</v>
      </c>
    </row>
    <row r="115" spans="1:36" x14ac:dyDescent="0.4">
      <c r="A115" s="381" t="s">
        <v>334</v>
      </c>
      <c r="B115" s="352">
        <v>20</v>
      </c>
      <c r="C115" s="353">
        <v>9814.9314250290281</v>
      </c>
      <c r="D115" s="354">
        <v>1</v>
      </c>
      <c r="E115" s="362"/>
      <c r="F115" s="373">
        <v>9814.9314250290281</v>
      </c>
      <c r="G115" s="353">
        <v>9814.9314250290281</v>
      </c>
      <c r="H115" s="353">
        <v>9814.9314250290281</v>
      </c>
      <c r="I115" s="353">
        <v>9814.9314250290281</v>
      </c>
      <c r="J115" s="353">
        <v>9814.9314250290281</v>
      </c>
      <c r="K115" s="353">
        <v>9814.9314250290281</v>
      </c>
      <c r="L115" s="353">
        <v>9814.9314250290281</v>
      </c>
      <c r="M115" s="353">
        <v>9814.9314250290281</v>
      </c>
      <c r="N115" s="353">
        <v>9814.9314250290281</v>
      </c>
      <c r="O115" s="353">
        <v>9814.9314250290281</v>
      </c>
      <c r="P115" s="353">
        <v>9327.473842599733</v>
      </c>
      <c r="Q115" s="353">
        <v>9327.473842599733</v>
      </c>
      <c r="R115" s="353">
        <v>9327.473842599733</v>
      </c>
      <c r="S115" s="353">
        <v>9298.3872211012822</v>
      </c>
      <c r="T115" s="353">
        <v>9298.3872211012822</v>
      </c>
      <c r="U115" s="353">
        <v>9298.3872211012822</v>
      </c>
      <c r="V115" s="353">
        <v>9298.3872211012822</v>
      </c>
      <c r="W115" s="353">
        <v>9298.3872211012822</v>
      </c>
      <c r="X115" s="353">
        <v>9298.3872211012822</v>
      </c>
      <c r="Y115" s="353">
        <v>9298.3872211012822</v>
      </c>
      <c r="Z115" s="353"/>
      <c r="AA115" s="353"/>
      <c r="AB115" s="353"/>
      <c r="AC115" s="353"/>
      <c r="AD115" s="353"/>
      <c r="AE115" s="353"/>
      <c r="AF115" s="353"/>
      <c r="AG115" s="353"/>
      <c r="AH115" s="353"/>
      <c r="AI115" s="353"/>
      <c r="AJ115" s="356">
        <f t="shared" si="15"/>
        <v>191220.44632579855</v>
      </c>
    </row>
    <row r="116" spans="1:36" x14ac:dyDescent="0.4">
      <c r="A116" s="381" t="s">
        <v>66</v>
      </c>
      <c r="B116" s="352">
        <v>10</v>
      </c>
      <c r="C116" s="353">
        <v>7727.7514504594637</v>
      </c>
      <c r="D116" s="354">
        <v>1</v>
      </c>
      <c r="E116" s="362"/>
      <c r="F116" s="373">
        <v>7727.7514504594637</v>
      </c>
      <c r="G116" s="353">
        <v>7727.7514504594637</v>
      </c>
      <c r="H116" s="353">
        <v>7727.7514504594637</v>
      </c>
      <c r="I116" s="353">
        <v>7727.7514504594637</v>
      </c>
      <c r="J116" s="353">
        <v>7727.7514504594637</v>
      </c>
      <c r="K116" s="353">
        <v>7727.7514504594637</v>
      </c>
      <c r="L116" s="353">
        <v>7727.7514504594637</v>
      </c>
      <c r="M116" s="353">
        <v>7727.7514504594637</v>
      </c>
      <c r="N116" s="353">
        <v>7727.7514504594637</v>
      </c>
      <c r="O116" s="353">
        <v>7727.7514504594637</v>
      </c>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6">
        <f t="shared" si="15"/>
        <v>77277.514504594641</v>
      </c>
    </row>
    <row r="117" spans="1:36" x14ac:dyDescent="0.4">
      <c r="A117" s="381" t="s">
        <v>335</v>
      </c>
      <c r="B117" s="352">
        <v>20</v>
      </c>
      <c r="C117" s="353">
        <v>40332.919735337025</v>
      </c>
      <c r="D117" s="354">
        <v>1</v>
      </c>
      <c r="E117" s="362"/>
      <c r="F117" s="373">
        <v>40332.919735337025</v>
      </c>
      <c r="G117" s="353">
        <v>40332.919735337025</v>
      </c>
      <c r="H117" s="353">
        <v>40332.919735337025</v>
      </c>
      <c r="I117" s="353">
        <v>40332.919735337025</v>
      </c>
      <c r="J117" s="353">
        <v>40332.919735337025</v>
      </c>
      <c r="K117" s="353">
        <v>40332.919735337025</v>
      </c>
      <c r="L117" s="353">
        <v>40332.919735337025</v>
      </c>
      <c r="M117" s="353">
        <v>40332.919735337025</v>
      </c>
      <c r="N117" s="353">
        <v>40332.919735337025</v>
      </c>
      <c r="O117" s="353">
        <v>40332.919735337025</v>
      </c>
      <c r="P117" s="353">
        <v>39210.75277960665</v>
      </c>
      <c r="Q117" s="353">
        <v>39210.75277960665</v>
      </c>
      <c r="R117" s="353">
        <v>39210.75277960665</v>
      </c>
      <c r="S117" s="353">
        <v>39054.320215738517</v>
      </c>
      <c r="T117" s="353">
        <v>39054.320215738517</v>
      </c>
      <c r="U117" s="353">
        <v>39054.320215738517</v>
      </c>
      <c r="V117" s="353">
        <v>39054.320215738517</v>
      </c>
      <c r="W117" s="353">
        <v>39054.320215738517</v>
      </c>
      <c r="X117" s="353">
        <v>39054.320215738517</v>
      </c>
      <c r="Y117" s="353">
        <v>39054.320215738517</v>
      </c>
      <c r="Z117" s="353"/>
      <c r="AA117" s="353"/>
      <c r="AB117" s="353"/>
      <c r="AC117" s="353"/>
      <c r="AD117" s="353"/>
      <c r="AE117" s="353"/>
      <c r="AF117" s="353"/>
      <c r="AG117" s="353"/>
      <c r="AH117" s="353"/>
      <c r="AI117" s="353"/>
      <c r="AJ117" s="356">
        <f t="shared" si="15"/>
        <v>794341.69720235979</v>
      </c>
    </row>
    <row r="118" spans="1:36" x14ac:dyDescent="0.4">
      <c r="A118" s="358" t="s">
        <v>204</v>
      </c>
      <c r="B118" s="359"/>
      <c r="C118" s="360">
        <f>SUM(C104:C117)</f>
        <v>837671.86480143527</v>
      </c>
      <c r="D118" s="361">
        <f>F118/C118</f>
        <v>1</v>
      </c>
      <c r="E118" s="362"/>
      <c r="F118" s="376">
        <f t="shared" ref="F118:AJ118" si="16">SUM(F104:F117)</f>
        <v>837671.86480143527</v>
      </c>
      <c r="G118" s="364">
        <f t="shared" si="16"/>
        <v>837671.86480143527</v>
      </c>
      <c r="H118" s="360">
        <f t="shared" si="16"/>
        <v>837671.86480143527</v>
      </c>
      <c r="I118" s="360">
        <f t="shared" si="16"/>
        <v>837671.86480143527</v>
      </c>
      <c r="J118" s="360">
        <f t="shared" si="16"/>
        <v>837671.86480143527</v>
      </c>
      <c r="K118" s="360">
        <f t="shared" si="16"/>
        <v>837671.86480143527</v>
      </c>
      <c r="L118" s="360">
        <f t="shared" si="16"/>
        <v>606141.30640319269</v>
      </c>
      <c r="M118" s="360">
        <f t="shared" si="16"/>
        <v>606141.30640319269</v>
      </c>
      <c r="N118" s="360">
        <f t="shared" si="16"/>
        <v>603232.74522213452</v>
      </c>
      <c r="O118" s="360">
        <f t="shared" si="16"/>
        <v>603232.74522213452</v>
      </c>
      <c r="P118" s="360">
        <f t="shared" si="16"/>
        <v>574383.44533865887</v>
      </c>
      <c r="Q118" s="360">
        <f t="shared" si="16"/>
        <v>458434.56653865834</v>
      </c>
      <c r="R118" s="360">
        <f t="shared" si="16"/>
        <v>458434.56653865834</v>
      </c>
      <c r="S118" s="360">
        <f t="shared" si="16"/>
        <v>456760.19906075177</v>
      </c>
      <c r="T118" s="360">
        <f t="shared" si="16"/>
        <v>456760.19906075177</v>
      </c>
      <c r="U118" s="360">
        <f t="shared" si="16"/>
        <v>454964.83167016658</v>
      </c>
      <c r="V118" s="360">
        <f t="shared" si="16"/>
        <v>454964.83167016658</v>
      </c>
      <c r="W118" s="360">
        <f t="shared" si="16"/>
        <v>454964.83167016658</v>
      </c>
      <c r="X118" s="360">
        <f t="shared" si="16"/>
        <v>454964.83167016658</v>
      </c>
      <c r="Y118" s="360">
        <f t="shared" si="16"/>
        <v>454964.83167016658</v>
      </c>
      <c r="Z118" s="360">
        <f t="shared" si="16"/>
        <v>2485.3608048780488</v>
      </c>
      <c r="AA118" s="360">
        <f t="shared" si="16"/>
        <v>2485.3608048780488</v>
      </c>
      <c r="AB118" s="360">
        <f t="shared" si="16"/>
        <v>2485.3608048780488</v>
      </c>
      <c r="AC118" s="360">
        <f t="shared" si="16"/>
        <v>2485.3608048780488</v>
      </c>
      <c r="AD118" s="360">
        <f t="shared" si="16"/>
        <v>2485.3608048780488</v>
      </c>
      <c r="AE118" s="360">
        <f t="shared" si="16"/>
        <v>0</v>
      </c>
      <c r="AF118" s="360">
        <f t="shared" si="16"/>
        <v>0</v>
      </c>
      <c r="AG118" s="360">
        <f t="shared" si="16"/>
        <v>0</v>
      </c>
      <c r="AH118" s="360">
        <f t="shared" si="16"/>
        <v>0</v>
      </c>
      <c r="AI118" s="365">
        <f t="shared" si="16"/>
        <v>0</v>
      </c>
      <c r="AJ118" s="363">
        <f t="shared" si="16"/>
        <v>12136803.23097197</v>
      </c>
    </row>
    <row r="119" spans="1:36" x14ac:dyDescent="0.4">
      <c r="A119" s="366" t="s">
        <v>141</v>
      </c>
      <c r="B119" s="367"/>
      <c r="C119" s="368"/>
      <c r="D119" s="368"/>
      <c r="E119" s="362"/>
      <c r="F119" s="363">
        <v>0</v>
      </c>
      <c r="G119" s="364">
        <f>F118-G118</f>
        <v>0</v>
      </c>
      <c r="H119" s="364">
        <f t="shared" ref="H119:AI119" si="17">G118-H118</f>
        <v>0</v>
      </c>
      <c r="I119" s="364">
        <f t="shared" si="17"/>
        <v>0</v>
      </c>
      <c r="J119" s="364">
        <f t="shared" si="17"/>
        <v>0</v>
      </c>
      <c r="K119" s="364">
        <f t="shared" si="17"/>
        <v>0</v>
      </c>
      <c r="L119" s="364">
        <f t="shared" si="17"/>
        <v>231530.55839824257</v>
      </c>
      <c r="M119" s="364">
        <f t="shared" si="17"/>
        <v>0</v>
      </c>
      <c r="N119" s="364">
        <f t="shared" si="17"/>
        <v>2908.5611810581759</v>
      </c>
      <c r="O119" s="364">
        <f t="shared" si="17"/>
        <v>0</v>
      </c>
      <c r="P119" s="364">
        <f t="shared" si="17"/>
        <v>28849.299883475644</v>
      </c>
      <c r="Q119" s="364">
        <f t="shared" si="17"/>
        <v>115948.87880000053</v>
      </c>
      <c r="R119" s="364">
        <f t="shared" si="17"/>
        <v>0</v>
      </c>
      <c r="S119" s="364">
        <f t="shared" si="17"/>
        <v>1674.3674779065768</v>
      </c>
      <c r="T119" s="364">
        <f t="shared" si="17"/>
        <v>0</v>
      </c>
      <c r="U119" s="364">
        <f t="shared" si="17"/>
        <v>1795.3673905851902</v>
      </c>
      <c r="V119" s="364">
        <f t="shared" si="17"/>
        <v>0</v>
      </c>
      <c r="W119" s="364">
        <f t="shared" si="17"/>
        <v>0</v>
      </c>
      <c r="X119" s="364">
        <f t="shared" si="17"/>
        <v>0</v>
      </c>
      <c r="Y119" s="364">
        <f t="shared" si="17"/>
        <v>0</v>
      </c>
      <c r="Z119" s="364">
        <f t="shared" si="17"/>
        <v>452479.47086528852</v>
      </c>
      <c r="AA119" s="364">
        <f t="shared" si="17"/>
        <v>0</v>
      </c>
      <c r="AB119" s="364">
        <f t="shared" si="17"/>
        <v>0</v>
      </c>
      <c r="AC119" s="364">
        <f t="shared" si="17"/>
        <v>0</v>
      </c>
      <c r="AD119" s="364">
        <f t="shared" si="17"/>
        <v>0</v>
      </c>
      <c r="AE119" s="364">
        <f t="shared" si="17"/>
        <v>2485.3608048780488</v>
      </c>
      <c r="AF119" s="364">
        <f t="shared" si="17"/>
        <v>0</v>
      </c>
      <c r="AG119" s="364">
        <f t="shared" si="17"/>
        <v>0</v>
      </c>
      <c r="AH119" s="364">
        <f t="shared" si="17"/>
        <v>0</v>
      </c>
      <c r="AI119" s="364">
        <f t="shared" si="17"/>
        <v>0</v>
      </c>
    </row>
    <row r="120" spans="1:36" x14ac:dyDescent="0.4">
      <c r="A120" s="366" t="s">
        <v>143</v>
      </c>
      <c r="B120" s="367"/>
      <c r="C120" s="368"/>
      <c r="D120" s="368"/>
      <c r="E120" s="362"/>
      <c r="F120" s="363">
        <v>0</v>
      </c>
      <c r="G120" s="369">
        <f t="shared" ref="G120:AI120" si="18">$F$118-G118</f>
        <v>0</v>
      </c>
      <c r="H120" s="369">
        <f t="shared" si="18"/>
        <v>0</v>
      </c>
      <c r="I120" s="369">
        <f t="shared" si="18"/>
        <v>0</v>
      </c>
      <c r="J120" s="369">
        <f t="shared" si="18"/>
        <v>0</v>
      </c>
      <c r="K120" s="369">
        <f t="shared" si="18"/>
        <v>0</v>
      </c>
      <c r="L120" s="369">
        <f t="shared" si="18"/>
        <v>231530.55839824257</v>
      </c>
      <c r="M120" s="369">
        <f t="shared" si="18"/>
        <v>231530.55839824257</v>
      </c>
      <c r="N120" s="369">
        <f t="shared" si="18"/>
        <v>234439.11957930075</v>
      </c>
      <c r="O120" s="369">
        <f t="shared" si="18"/>
        <v>234439.11957930075</v>
      </c>
      <c r="P120" s="369">
        <f t="shared" si="18"/>
        <v>263288.41946277639</v>
      </c>
      <c r="Q120" s="369">
        <f t="shared" si="18"/>
        <v>379237.29826277692</v>
      </c>
      <c r="R120" s="369">
        <f t="shared" si="18"/>
        <v>379237.29826277692</v>
      </c>
      <c r="S120" s="369">
        <f t="shared" si="18"/>
        <v>380911.6657406835</v>
      </c>
      <c r="T120" s="369">
        <f t="shared" si="18"/>
        <v>380911.6657406835</v>
      </c>
      <c r="U120" s="369">
        <f t="shared" si="18"/>
        <v>382707.03313126869</v>
      </c>
      <c r="V120" s="369">
        <f t="shared" si="18"/>
        <v>382707.03313126869</v>
      </c>
      <c r="W120" s="369">
        <f t="shared" si="18"/>
        <v>382707.03313126869</v>
      </c>
      <c r="X120" s="369">
        <f t="shared" si="18"/>
        <v>382707.03313126869</v>
      </c>
      <c r="Y120" s="369">
        <f t="shared" si="18"/>
        <v>382707.03313126869</v>
      </c>
      <c r="Z120" s="369">
        <f t="shared" si="18"/>
        <v>835186.50399655721</v>
      </c>
      <c r="AA120" s="369">
        <f t="shared" si="18"/>
        <v>835186.50399655721</v>
      </c>
      <c r="AB120" s="369">
        <f t="shared" si="18"/>
        <v>835186.50399655721</v>
      </c>
      <c r="AC120" s="369">
        <f t="shared" si="18"/>
        <v>835186.50399655721</v>
      </c>
      <c r="AD120" s="369">
        <f t="shared" si="18"/>
        <v>835186.50399655721</v>
      </c>
      <c r="AE120" s="369">
        <f t="shared" si="18"/>
        <v>837671.86480143527</v>
      </c>
      <c r="AF120" s="369">
        <f t="shared" si="18"/>
        <v>837671.86480143527</v>
      </c>
      <c r="AG120" s="369">
        <f t="shared" si="18"/>
        <v>837671.86480143527</v>
      </c>
      <c r="AH120" s="369">
        <f t="shared" si="18"/>
        <v>837671.86480143527</v>
      </c>
      <c r="AI120" s="369">
        <f t="shared" si="18"/>
        <v>837671.86480143527</v>
      </c>
      <c r="AJ120" s="370"/>
    </row>
    <row r="121" spans="1:36" x14ac:dyDescent="0.4">
      <c r="A121" s="371" t="s">
        <v>329</v>
      </c>
      <c r="B121" s="372">
        <f>SUMPRODUCT(B104:B117,C104:C117)/C118</f>
        <v>18.597458163455162</v>
      </c>
    </row>
    <row r="123" spans="1:36" x14ac:dyDescent="0.4">
      <c r="A123" s="482" t="s">
        <v>3</v>
      </c>
      <c r="B123" s="483"/>
      <c r="C123" s="483"/>
      <c r="D123" s="483"/>
    </row>
    <row r="124" spans="1:36" ht="111.65" customHeight="1" x14ac:dyDescent="0.4">
      <c r="A124" s="484" t="s">
        <v>366</v>
      </c>
      <c r="B124" s="485"/>
      <c r="C124" s="485"/>
      <c r="D124" s="486"/>
    </row>
  </sheetData>
  <mergeCells count="37">
    <mergeCell ref="E4:AI4"/>
    <mergeCell ref="AJ4:AJ5"/>
    <mergeCell ref="A27:D27"/>
    <mergeCell ref="A28:D28"/>
    <mergeCell ref="A31:A32"/>
    <mergeCell ref="B31:B32"/>
    <mergeCell ref="C31:C32"/>
    <mergeCell ref="D31:D32"/>
    <mergeCell ref="E31:AI31"/>
    <mergeCell ref="AJ31:AJ32"/>
    <mergeCell ref="A4:A5"/>
    <mergeCell ref="B4:B5"/>
    <mergeCell ref="C4:C5"/>
    <mergeCell ref="D4:D5"/>
    <mergeCell ref="E68:AI68"/>
    <mergeCell ref="AJ68:AJ69"/>
    <mergeCell ref="A88:D88"/>
    <mergeCell ref="A89:D89"/>
    <mergeCell ref="A64:D64"/>
    <mergeCell ref="A65:D65"/>
    <mergeCell ref="A68:A69"/>
    <mergeCell ref="B68:B69"/>
    <mergeCell ref="C68:C69"/>
    <mergeCell ref="D68:D69"/>
    <mergeCell ref="E102:AI102"/>
    <mergeCell ref="AJ102:AJ103"/>
    <mergeCell ref="A123:D123"/>
    <mergeCell ref="A124:D124"/>
    <mergeCell ref="A102:A103"/>
    <mergeCell ref="B102:B103"/>
    <mergeCell ref="C102:C103"/>
    <mergeCell ref="D102:D103"/>
    <mergeCell ref="AJ92:AJ93"/>
    <mergeCell ref="A92:A93"/>
    <mergeCell ref="B92:B93"/>
    <mergeCell ref="C92:C93"/>
    <mergeCell ref="D92:D9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4B809-2A1A-4DF5-87D2-53EB167C3227}">
  <dimension ref="A1:AJ54"/>
  <sheetViews>
    <sheetView workbookViewId="0"/>
  </sheetViews>
  <sheetFormatPr defaultRowHeight="15" x14ac:dyDescent="0.4"/>
  <cols>
    <col min="1" max="1" width="29.3046875" bestFit="1" customWidth="1"/>
  </cols>
  <sheetData>
    <row r="1" spans="1:36" s="147" customFormat="1" x14ac:dyDescent="0.4">
      <c r="A1" s="9" t="s">
        <v>391</v>
      </c>
    </row>
    <row r="2" spans="1:36" s="147" customFormat="1" x14ac:dyDescent="0.4">
      <c r="A2" s="441" t="s">
        <v>2</v>
      </c>
      <c r="B2" s="441" t="s">
        <v>0</v>
      </c>
      <c r="C2" s="441" t="s">
        <v>38</v>
      </c>
      <c r="D2" s="441" t="s">
        <v>88</v>
      </c>
      <c r="E2" s="492" t="s">
        <v>142</v>
      </c>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60" t="s">
        <v>1</v>
      </c>
    </row>
    <row r="3" spans="1:36" s="147" customFormat="1" x14ac:dyDescent="0.4">
      <c r="A3" s="442"/>
      <c r="B3" s="442"/>
      <c r="C3" s="442"/>
      <c r="D3" s="446"/>
      <c r="E3" s="1">
        <v>2018</v>
      </c>
      <c r="F3" s="1">
        <v>2019</v>
      </c>
      <c r="G3" s="1">
        <v>2020</v>
      </c>
      <c r="H3" s="1">
        <v>2021</v>
      </c>
      <c r="I3" s="1">
        <v>2022</v>
      </c>
      <c r="J3" s="1">
        <v>2023</v>
      </c>
      <c r="K3" s="1">
        <v>2024</v>
      </c>
      <c r="L3" s="1">
        <v>2025</v>
      </c>
      <c r="M3" s="1">
        <v>2026</v>
      </c>
      <c r="N3" s="1">
        <v>2027</v>
      </c>
      <c r="O3" s="1">
        <v>2028</v>
      </c>
      <c r="P3" s="1">
        <v>2029</v>
      </c>
      <c r="Q3" s="1">
        <v>2030</v>
      </c>
      <c r="R3" s="1">
        <v>2031</v>
      </c>
      <c r="S3" s="1">
        <v>2032</v>
      </c>
      <c r="T3" s="1">
        <v>2033</v>
      </c>
      <c r="U3" s="1">
        <v>2034</v>
      </c>
      <c r="V3" s="1">
        <v>2035</v>
      </c>
      <c r="W3" s="1">
        <v>2036</v>
      </c>
      <c r="X3" s="1">
        <v>2037</v>
      </c>
      <c r="Y3" s="1">
        <v>2038</v>
      </c>
      <c r="Z3" s="1">
        <v>2039</v>
      </c>
      <c r="AA3" s="1">
        <v>2040</v>
      </c>
      <c r="AB3" s="1">
        <v>2041</v>
      </c>
      <c r="AC3" s="1">
        <v>2042</v>
      </c>
      <c r="AD3" s="1">
        <v>2043</v>
      </c>
      <c r="AE3" s="1">
        <v>2044</v>
      </c>
      <c r="AF3" s="1">
        <v>2045</v>
      </c>
      <c r="AG3" s="1">
        <v>2046</v>
      </c>
      <c r="AH3" s="1">
        <v>2047</v>
      </c>
      <c r="AI3" s="1">
        <v>2048</v>
      </c>
      <c r="AJ3" s="461"/>
    </row>
    <row r="4" spans="1:36" s="147" customFormat="1" x14ac:dyDescent="0.4">
      <c r="A4" s="4" t="s">
        <v>383</v>
      </c>
      <c r="B4" s="10">
        <v>10</v>
      </c>
      <c r="C4" s="149">
        <v>746.87427572160004</v>
      </c>
      <c r="D4" s="150">
        <v>0.84</v>
      </c>
      <c r="E4" s="79"/>
      <c r="F4" s="149">
        <v>627.37439160614406</v>
      </c>
      <c r="G4" s="149">
        <v>627.37439160614406</v>
      </c>
      <c r="H4" s="149">
        <v>202.97406787257594</v>
      </c>
      <c r="I4" s="149">
        <v>202.97406787257594</v>
      </c>
      <c r="J4" s="149">
        <v>202.97406787257594</v>
      </c>
      <c r="K4" s="149">
        <v>202.97406787257594</v>
      </c>
      <c r="L4" s="149">
        <v>202.97406787257594</v>
      </c>
      <c r="M4" s="149">
        <v>202.97406787257594</v>
      </c>
      <c r="N4" s="149">
        <v>202.97406787257594</v>
      </c>
      <c r="O4" s="149">
        <v>202.97406787257594</v>
      </c>
      <c r="P4" s="149"/>
      <c r="Q4" s="149">
        <v>0</v>
      </c>
      <c r="R4" s="149">
        <v>0</v>
      </c>
      <c r="S4" s="149">
        <v>0</v>
      </c>
      <c r="T4" s="149">
        <v>0</v>
      </c>
      <c r="U4" s="149">
        <v>0</v>
      </c>
      <c r="V4" s="149">
        <v>0</v>
      </c>
      <c r="W4" s="149">
        <v>0</v>
      </c>
      <c r="X4" s="149">
        <v>0</v>
      </c>
      <c r="Y4" s="149">
        <v>0</v>
      </c>
      <c r="Z4" s="149">
        <v>0</v>
      </c>
      <c r="AA4" s="149">
        <v>0</v>
      </c>
      <c r="AB4" s="149">
        <v>0</v>
      </c>
      <c r="AC4" s="149">
        <v>0</v>
      </c>
      <c r="AD4" s="149">
        <v>0</v>
      </c>
      <c r="AE4" s="149">
        <v>0</v>
      </c>
      <c r="AF4" s="149">
        <v>0</v>
      </c>
      <c r="AG4" s="149">
        <v>0</v>
      </c>
      <c r="AH4" s="149">
        <v>0</v>
      </c>
      <c r="AI4" s="149">
        <v>0</v>
      </c>
      <c r="AJ4" s="386">
        <f>SUM(E4:AI4)</f>
        <v>2878.5413261928966</v>
      </c>
    </row>
    <row r="5" spans="1:36" s="147" customFormat="1" x14ac:dyDescent="0.4">
      <c r="A5" s="4" t="s">
        <v>384</v>
      </c>
      <c r="B5" s="10">
        <v>10</v>
      </c>
      <c r="C5" s="149">
        <v>80.560034788673434</v>
      </c>
      <c r="D5" s="150">
        <v>0.83</v>
      </c>
      <c r="E5" s="79"/>
      <c r="F5" s="149">
        <v>66.864828874598956</v>
      </c>
      <c r="G5" s="149">
        <v>66.864828874598956</v>
      </c>
      <c r="H5" s="149">
        <v>35.463506153355283</v>
      </c>
      <c r="I5" s="149">
        <v>35.463506153355283</v>
      </c>
      <c r="J5" s="149">
        <v>35.463506153355283</v>
      </c>
      <c r="K5" s="149">
        <v>35.463506153355283</v>
      </c>
      <c r="L5" s="149">
        <v>35.463506153355283</v>
      </c>
      <c r="M5" s="149">
        <v>35.463506153355283</v>
      </c>
      <c r="N5" s="149">
        <v>35.463506153355283</v>
      </c>
      <c r="O5" s="149">
        <v>35.463506153355283</v>
      </c>
      <c r="P5" s="149">
        <v>0</v>
      </c>
      <c r="Q5" s="149">
        <v>0</v>
      </c>
      <c r="R5" s="149">
        <v>0</v>
      </c>
      <c r="S5" s="149">
        <v>0</v>
      </c>
      <c r="T5" s="149">
        <v>0</v>
      </c>
      <c r="U5" s="149">
        <v>0</v>
      </c>
      <c r="V5" s="149">
        <v>0</v>
      </c>
      <c r="W5" s="149">
        <v>0</v>
      </c>
      <c r="X5" s="149">
        <v>0</v>
      </c>
      <c r="Y5" s="149">
        <v>0</v>
      </c>
      <c r="Z5" s="149">
        <v>0</v>
      </c>
      <c r="AA5" s="149">
        <v>0</v>
      </c>
      <c r="AB5" s="149">
        <v>0</v>
      </c>
      <c r="AC5" s="149">
        <v>0</v>
      </c>
      <c r="AD5" s="149">
        <v>0</v>
      </c>
      <c r="AE5" s="149">
        <v>0</v>
      </c>
      <c r="AF5" s="149">
        <v>0</v>
      </c>
      <c r="AG5" s="149">
        <v>0</v>
      </c>
      <c r="AH5" s="149">
        <v>0</v>
      </c>
      <c r="AI5" s="149">
        <v>0</v>
      </c>
      <c r="AJ5" s="386">
        <f>SUM(E5:AI5)</f>
        <v>417.43770697604026</v>
      </c>
    </row>
    <row r="6" spans="1:36" s="147" customFormat="1" x14ac:dyDescent="0.4">
      <c r="A6" s="4" t="s">
        <v>385</v>
      </c>
      <c r="B6" s="148">
        <v>10</v>
      </c>
      <c r="C6" s="149">
        <v>20.769606590040002</v>
      </c>
      <c r="D6" s="150">
        <v>0.83</v>
      </c>
      <c r="E6" s="79"/>
      <c r="F6" s="149">
        <v>17.238773469733204</v>
      </c>
      <c r="G6" s="149">
        <v>17.238773469733204</v>
      </c>
      <c r="H6" s="149">
        <v>5.5772502402077997</v>
      </c>
      <c r="I6" s="149">
        <v>5.5772502402077997</v>
      </c>
      <c r="J6" s="149">
        <v>5.5772502402077997</v>
      </c>
      <c r="K6" s="149">
        <v>5.5772502402077997</v>
      </c>
      <c r="L6" s="149">
        <v>5.5772502402077997</v>
      </c>
      <c r="M6" s="149">
        <v>5.5772502402077997</v>
      </c>
      <c r="N6" s="149">
        <v>5.5772502402077997</v>
      </c>
      <c r="O6" s="149">
        <v>5.5772502402077997</v>
      </c>
      <c r="P6" s="149">
        <v>0</v>
      </c>
      <c r="Q6" s="149">
        <v>0</v>
      </c>
      <c r="R6" s="149">
        <v>0</v>
      </c>
      <c r="S6" s="149">
        <v>0</v>
      </c>
      <c r="T6" s="149">
        <v>0</v>
      </c>
      <c r="U6" s="149">
        <v>0</v>
      </c>
      <c r="V6" s="149">
        <v>0</v>
      </c>
      <c r="W6" s="149">
        <v>0</v>
      </c>
      <c r="X6" s="149">
        <v>0</v>
      </c>
      <c r="Y6" s="149">
        <v>0</v>
      </c>
      <c r="Z6" s="149">
        <v>0</v>
      </c>
      <c r="AA6" s="149">
        <v>0</v>
      </c>
      <c r="AB6" s="149">
        <v>0</v>
      </c>
      <c r="AC6" s="149">
        <v>0</v>
      </c>
      <c r="AD6" s="149">
        <v>0</v>
      </c>
      <c r="AE6" s="149">
        <v>0</v>
      </c>
      <c r="AF6" s="149">
        <v>0</v>
      </c>
      <c r="AG6" s="149">
        <v>0</v>
      </c>
      <c r="AH6" s="149">
        <v>0</v>
      </c>
      <c r="AI6" s="149">
        <v>0</v>
      </c>
      <c r="AJ6" s="386">
        <f>SUM(E6:AI6)</f>
        <v>79.095548861128833</v>
      </c>
    </row>
    <row r="7" spans="1:36" s="147" customFormat="1" x14ac:dyDescent="0.4">
      <c r="A7" s="4" t="s">
        <v>386</v>
      </c>
      <c r="B7" s="148">
        <v>2</v>
      </c>
      <c r="C7" s="149">
        <v>18.441706902850001</v>
      </c>
      <c r="D7" s="150">
        <v>0.83</v>
      </c>
      <c r="E7" s="79"/>
      <c r="F7" s="149">
        <v>15.3066167293655</v>
      </c>
      <c r="G7" s="149">
        <v>15.3066167293655</v>
      </c>
      <c r="H7" s="149"/>
      <c r="I7" s="387"/>
      <c r="J7" s="149"/>
      <c r="K7" s="149">
        <v>0</v>
      </c>
      <c r="L7" s="149">
        <v>0</v>
      </c>
      <c r="M7" s="149">
        <v>0</v>
      </c>
      <c r="N7" s="149">
        <v>0</v>
      </c>
      <c r="O7" s="149">
        <v>0</v>
      </c>
      <c r="P7" s="149">
        <v>0</v>
      </c>
      <c r="Q7" s="149">
        <v>0</v>
      </c>
      <c r="R7" s="149">
        <v>0</v>
      </c>
      <c r="S7" s="149">
        <v>0</v>
      </c>
      <c r="T7" s="149">
        <v>0</v>
      </c>
      <c r="U7" s="149">
        <v>0</v>
      </c>
      <c r="V7" s="149">
        <v>0</v>
      </c>
      <c r="W7" s="149">
        <v>0</v>
      </c>
      <c r="X7" s="149">
        <v>0</v>
      </c>
      <c r="Y7" s="149">
        <v>0</v>
      </c>
      <c r="Z7" s="149">
        <v>0</v>
      </c>
      <c r="AA7" s="149">
        <v>0</v>
      </c>
      <c r="AB7" s="149">
        <v>0</v>
      </c>
      <c r="AC7" s="149">
        <v>0</v>
      </c>
      <c r="AD7" s="149">
        <v>0</v>
      </c>
      <c r="AE7" s="149">
        <v>0</v>
      </c>
      <c r="AF7" s="149">
        <v>0</v>
      </c>
      <c r="AG7" s="149">
        <v>0</v>
      </c>
      <c r="AH7" s="149">
        <v>0</v>
      </c>
      <c r="AI7" s="149">
        <v>0</v>
      </c>
      <c r="AJ7" s="386">
        <f>SUM(E7:AI7)</f>
        <v>30.613233458730999</v>
      </c>
    </row>
    <row r="8" spans="1:36" s="147" customFormat="1" x14ac:dyDescent="0.4">
      <c r="A8" s="4" t="s">
        <v>387</v>
      </c>
      <c r="B8" s="148">
        <v>9</v>
      </c>
      <c r="C8" s="149">
        <v>29.186326522061297</v>
      </c>
      <c r="D8" s="150">
        <v>1</v>
      </c>
      <c r="E8" s="80"/>
      <c r="F8" s="153">
        <v>29.186326522061297</v>
      </c>
      <c r="G8" s="153">
        <v>29.186326522061297</v>
      </c>
      <c r="H8" s="153">
        <v>29.186326522061297</v>
      </c>
      <c r="I8" s="153">
        <v>29.186326522061297</v>
      </c>
      <c r="J8" s="153">
        <v>29.186326522061297</v>
      </c>
      <c r="K8" s="153">
        <v>29.186326522061297</v>
      </c>
      <c r="L8" s="153">
        <v>29.186326522061297</v>
      </c>
      <c r="M8" s="153">
        <v>29.186326522061297</v>
      </c>
      <c r="N8" s="153">
        <v>29.186326522061297</v>
      </c>
      <c r="O8" s="153"/>
      <c r="P8" s="149"/>
      <c r="Q8" s="149"/>
      <c r="R8" s="149"/>
      <c r="S8" s="149"/>
      <c r="T8" s="149"/>
      <c r="U8" s="149"/>
      <c r="V8" s="149"/>
      <c r="W8" s="149"/>
      <c r="X8" s="149"/>
      <c r="Y8" s="149"/>
      <c r="Z8" s="149"/>
      <c r="AA8" s="149"/>
      <c r="AB8" s="149"/>
      <c r="AC8" s="149"/>
      <c r="AD8" s="149"/>
      <c r="AE8" s="149"/>
      <c r="AF8" s="149"/>
      <c r="AG8" s="149"/>
      <c r="AH8" s="149"/>
      <c r="AI8" s="149"/>
      <c r="AJ8" s="386">
        <f t="shared" ref="AJ8:AJ12" si="0">SUM(E8:AI8)</f>
        <v>262.67693869855168</v>
      </c>
    </row>
    <row r="9" spans="1:36" s="147" customFormat="1" x14ac:dyDescent="0.4">
      <c r="A9" s="4" t="s">
        <v>388</v>
      </c>
      <c r="B9" s="148">
        <v>9</v>
      </c>
      <c r="C9" s="149">
        <v>251.67854212778485</v>
      </c>
      <c r="D9" s="150">
        <v>1</v>
      </c>
      <c r="E9" s="80"/>
      <c r="F9" s="153">
        <v>251.67854212778485</v>
      </c>
      <c r="G9" s="153">
        <v>251.67854212778485</v>
      </c>
      <c r="H9" s="153">
        <v>251.67854212778485</v>
      </c>
      <c r="I9" s="153">
        <v>251.67854212778485</v>
      </c>
      <c r="J9" s="153">
        <v>251.67854212778485</v>
      </c>
      <c r="K9" s="153">
        <v>251.67854212778485</v>
      </c>
      <c r="L9" s="153">
        <v>251.67854212778485</v>
      </c>
      <c r="M9" s="153">
        <v>251.67854212778485</v>
      </c>
      <c r="N9" s="153">
        <v>251.67854212778485</v>
      </c>
      <c r="O9" s="153"/>
      <c r="P9" s="149"/>
      <c r="Q9" s="149"/>
      <c r="R9" s="149"/>
      <c r="S9" s="149"/>
      <c r="T9" s="149"/>
      <c r="U9" s="149"/>
      <c r="V9" s="149"/>
      <c r="W9" s="149"/>
      <c r="X9" s="149"/>
      <c r="Y9" s="149"/>
      <c r="Z9" s="149"/>
      <c r="AA9" s="149"/>
      <c r="AB9" s="149"/>
      <c r="AC9" s="149"/>
      <c r="AD9" s="149"/>
      <c r="AE9" s="149"/>
      <c r="AF9" s="149"/>
      <c r="AG9" s="149"/>
      <c r="AH9" s="149"/>
      <c r="AI9" s="149"/>
      <c r="AJ9" s="386">
        <f t="shared" si="0"/>
        <v>2265.1068791500634</v>
      </c>
    </row>
    <row r="10" spans="1:36" s="147" customFormat="1" x14ac:dyDescent="0.4">
      <c r="A10" s="4" t="s">
        <v>389</v>
      </c>
      <c r="B10" s="148">
        <v>10</v>
      </c>
      <c r="C10" s="149">
        <v>281.20467812556154</v>
      </c>
      <c r="D10" s="150">
        <v>1</v>
      </c>
      <c r="E10" s="80"/>
      <c r="F10" s="153">
        <v>281.20467812556154</v>
      </c>
      <c r="G10" s="153">
        <v>281.20467812556154</v>
      </c>
      <c r="H10" s="153">
        <v>281.20467812556154</v>
      </c>
      <c r="I10" s="153">
        <v>281.20467812556154</v>
      </c>
      <c r="J10" s="153">
        <v>281.20467812556154</v>
      </c>
      <c r="K10" s="153">
        <v>281.20467812556154</v>
      </c>
      <c r="L10" s="153">
        <v>281.20467812556154</v>
      </c>
      <c r="M10" s="153">
        <v>281.20467812556154</v>
      </c>
      <c r="N10" s="153">
        <v>281.20467812556154</v>
      </c>
      <c r="O10" s="153">
        <v>281.20467812556154</v>
      </c>
      <c r="P10" s="149"/>
      <c r="Q10" s="149"/>
      <c r="R10" s="149"/>
      <c r="S10" s="149"/>
      <c r="T10" s="149"/>
      <c r="U10" s="149"/>
      <c r="V10" s="149"/>
      <c r="W10" s="149"/>
      <c r="X10" s="149"/>
      <c r="Y10" s="149"/>
      <c r="Z10" s="149"/>
      <c r="AA10" s="149"/>
      <c r="AB10" s="149"/>
      <c r="AC10" s="149"/>
      <c r="AD10" s="149"/>
      <c r="AE10" s="149"/>
      <c r="AF10" s="149"/>
      <c r="AG10" s="149"/>
      <c r="AH10" s="149"/>
      <c r="AI10" s="149"/>
      <c r="AJ10" s="386">
        <f t="shared" si="0"/>
        <v>2812.0467812556158</v>
      </c>
    </row>
    <row r="11" spans="1:36" s="147" customFormat="1" x14ac:dyDescent="0.4">
      <c r="A11" s="4" t="s">
        <v>160</v>
      </c>
      <c r="B11" s="148">
        <v>2</v>
      </c>
      <c r="C11" s="149">
        <v>51.05263563557358</v>
      </c>
      <c r="D11" s="150">
        <v>1</v>
      </c>
      <c r="E11" s="80"/>
      <c r="F11" s="153">
        <v>51.05263563557358</v>
      </c>
      <c r="G11" s="153">
        <v>51.05263563557358</v>
      </c>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386">
        <f t="shared" si="0"/>
        <v>102.10527127114716</v>
      </c>
    </row>
    <row r="12" spans="1:36" s="147" customFormat="1" x14ac:dyDescent="0.4">
      <c r="A12" s="4" t="s">
        <v>390</v>
      </c>
      <c r="B12" s="148">
        <v>7</v>
      </c>
      <c r="C12" s="149">
        <v>534.01998000000003</v>
      </c>
      <c r="D12" s="150">
        <v>1</v>
      </c>
      <c r="E12" s="80"/>
      <c r="F12" s="153">
        <v>534.01998000000003</v>
      </c>
      <c r="G12" s="153">
        <v>534.01998000000003</v>
      </c>
      <c r="H12" s="153">
        <v>534.01998000000003</v>
      </c>
      <c r="I12" s="153">
        <v>534.01998000000003</v>
      </c>
      <c r="J12" s="153">
        <v>534.01998000000003</v>
      </c>
      <c r="K12" s="153">
        <v>534.01998000000003</v>
      </c>
      <c r="L12" s="153">
        <v>534.01998000000003</v>
      </c>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386">
        <f t="shared" si="0"/>
        <v>3738.1398600000002</v>
      </c>
    </row>
    <row r="13" spans="1:36" s="147" customFormat="1" x14ac:dyDescent="0.4">
      <c r="A13" s="388" t="s">
        <v>204</v>
      </c>
      <c r="B13" s="389"/>
      <c r="C13" s="390">
        <f>SUM(C4:C12)</f>
        <v>2013.7877864141446</v>
      </c>
      <c r="D13" s="391">
        <f>F13/C13</f>
        <v>0.9305482860374451</v>
      </c>
      <c r="E13" s="392"/>
      <c r="F13" s="393">
        <f t="shared" ref="F13:AJ13" si="1">SUM(F4:F12)</f>
        <v>1873.926773090823</v>
      </c>
      <c r="G13" s="394">
        <f t="shared" si="1"/>
        <v>1873.926773090823</v>
      </c>
      <c r="H13" s="390">
        <f t="shared" si="1"/>
        <v>1340.1043510415468</v>
      </c>
      <c r="I13" s="390">
        <f t="shared" si="1"/>
        <v>1340.1043510415468</v>
      </c>
      <c r="J13" s="390">
        <f t="shared" si="1"/>
        <v>1340.1043510415468</v>
      </c>
      <c r="K13" s="390">
        <f t="shared" si="1"/>
        <v>1340.1043510415468</v>
      </c>
      <c r="L13" s="390">
        <f t="shared" si="1"/>
        <v>1340.1043510415468</v>
      </c>
      <c r="M13" s="390">
        <f t="shared" si="1"/>
        <v>806.08437104154677</v>
      </c>
      <c r="N13" s="390">
        <f t="shared" si="1"/>
        <v>806.08437104154677</v>
      </c>
      <c r="O13" s="390">
        <f t="shared" si="1"/>
        <v>525.21950239170053</v>
      </c>
      <c r="P13" s="390">
        <f t="shared" si="1"/>
        <v>0</v>
      </c>
      <c r="Q13" s="390">
        <f t="shared" si="1"/>
        <v>0</v>
      </c>
      <c r="R13" s="390">
        <f t="shared" si="1"/>
        <v>0</v>
      </c>
      <c r="S13" s="390">
        <f t="shared" si="1"/>
        <v>0</v>
      </c>
      <c r="T13" s="390">
        <f t="shared" si="1"/>
        <v>0</v>
      </c>
      <c r="U13" s="390">
        <f t="shared" si="1"/>
        <v>0</v>
      </c>
      <c r="V13" s="390">
        <f t="shared" si="1"/>
        <v>0</v>
      </c>
      <c r="W13" s="390">
        <f t="shared" si="1"/>
        <v>0</v>
      </c>
      <c r="X13" s="390">
        <f t="shared" si="1"/>
        <v>0</v>
      </c>
      <c r="Y13" s="390">
        <f t="shared" si="1"/>
        <v>0</v>
      </c>
      <c r="Z13" s="390">
        <f t="shared" si="1"/>
        <v>0</v>
      </c>
      <c r="AA13" s="390">
        <f t="shared" si="1"/>
        <v>0</v>
      </c>
      <c r="AB13" s="390">
        <f t="shared" si="1"/>
        <v>0</v>
      </c>
      <c r="AC13" s="390">
        <f t="shared" si="1"/>
        <v>0</v>
      </c>
      <c r="AD13" s="390">
        <f t="shared" si="1"/>
        <v>0</v>
      </c>
      <c r="AE13" s="390">
        <f t="shared" si="1"/>
        <v>0</v>
      </c>
      <c r="AF13" s="390">
        <f t="shared" si="1"/>
        <v>0</v>
      </c>
      <c r="AG13" s="390">
        <f t="shared" si="1"/>
        <v>0</v>
      </c>
      <c r="AH13" s="390">
        <f t="shared" si="1"/>
        <v>0</v>
      </c>
      <c r="AI13" s="395">
        <f t="shared" si="1"/>
        <v>0</v>
      </c>
      <c r="AJ13" s="393">
        <f t="shared" si="1"/>
        <v>12585.763545864174</v>
      </c>
    </row>
    <row r="14" spans="1:36" s="147" customFormat="1" x14ac:dyDescent="0.4">
      <c r="A14" s="396" t="s">
        <v>141</v>
      </c>
      <c r="B14" s="397"/>
      <c r="C14" s="398"/>
      <c r="D14" s="398"/>
      <c r="E14" s="392"/>
      <c r="F14" s="393">
        <v>0</v>
      </c>
      <c r="G14" s="394">
        <f>F13-G13</f>
        <v>0</v>
      </c>
      <c r="H14" s="394">
        <f t="shared" ref="H14:AI14" si="2">G13-H13</f>
        <v>533.82242204927616</v>
      </c>
      <c r="I14" s="394">
        <f t="shared" si="2"/>
        <v>0</v>
      </c>
      <c r="J14" s="394">
        <f t="shared" si="2"/>
        <v>0</v>
      </c>
      <c r="K14" s="394">
        <f t="shared" si="2"/>
        <v>0</v>
      </c>
      <c r="L14" s="394">
        <f t="shared" si="2"/>
        <v>0</v>
      </c>
      <c r="M14" s="394">
        <f t="shared" si="2"/>
        <v>534.01998000000003</v>
      </c>
      <c r="N14" s="394">
        <f t="shared" si="2"/>
        <v>0</v>
      </c>
      <c r="O14" s="394">
        <f t="shared" si="2"/>
        <v>280.86486864984624</v>
      </c>
      <c r="P14" s="394">
        <f t="shared" si="2"/>
        <v>525.21950239170053</v>
      </c>
      <c r="Q14" s="394">
        <f t="shared" si="2"/>
        <v>0</v>
      </c>
      <c r="R14" s="394">
        <f t="shared" si="2"/>
        <v>0</v>
      </c>
      <c r="S14" s="394">
        <f t="shared" si="2"/>
        <v>0</v>
      </c>
      <c r="T14" s="394">
        <f t="shared" si="2"/>
        <v>0</v>
      </c>
      <c r="U14" s="394">
        <f t="shared" si="2"/>
        <v>0</v>
      </c>
      <c r="V14" s="394">
        <f t="shared" si="2"/>
        <v>0</v>
      </c>
      <c r="W14" s="394">
        <f t="shared" si="2"/>
        <v>0</v>
      </c>
      <c r="X14" s="394">
        <f t="shared" si="2"/>
        <v>0</v>
      </c>
      <c r="Y14" s="394">
        <f t="shared" si="2"/>
        <v>0</v>
      </c>
      <c r="Z14" s="394">
        <f t="shared" si="2"/>
        <v>0</v>
      </c>
      <c r="AA14" s="394">
        <f t="shared" si="2"/>
        <v>0</v>
      </c>
      <c r="AB14" s="394">
        <f t="shared" si="2"/>
        <v>0</v>
      </c>
      <c r="AC14" s="394">
        <f t="shared" si="2"/>
        <v>0</v>
      </c>
      <c r="AD14" s="394">
        <f t="shared" si="2"/>
        <v>0</v>
      </c>
      <c r="AE14" s="394">
        <f t="shared" si="2"/>
        <v>0</v>
      </c>
      <c r="AF14" s="394">
        <f t="shared" si="2"/>
        <v>0</v>
      </c>
      <c r="AG14" s="394">
        <f t="shared" si="2"/>
        <v>0</v>
      </c>
      <c r="AH14" s="394">
        <f t="shared" si="2"/>
        <v>0</v>
      </c>
      <c r="AI14" s="394">
        <f t="shared" si="2"/>
        <v>0</v>
      </c>
    </row>
    <row r="15" spans="1:36" s="147" customFormat="1" x14ac:dyDescent="0.4">
      <c r="A15" s="396" t="s">
        <v>143</v>
      </c>
      <c r="B15" s="397"/>
      <c r="C15" s="398"/>
      <c r="D15" s="398"/>
      <c r="E15" s="392"/>
      <c r="F15" s="393">
        <v>0</v>
      </c>
      <c r="G15" s="399">
        <f>$F$13-G13</f>
        <v>0</v>
      </c>
      <c r="H15" s="399">
        <f t="shared" ref="H15:AH15" si="3">$F$13-H13</f>
        <v>533.82242204927616</v>
      </c>
      <c r="I15" s="399">
        <f t="shared" si="3"/>
        <v>533.82242204927616</v>
      </c>
      <c r="J15" s="399">
        <f t="shared" si="3"/>
        <v>533.82242204927616</v>
      </c>
      <c r="K15" s="399">
        <f t="shared" si="3"/>
        <v>533.82242204927616</v>
      </c>
      <c r="L15" s="399">
        <f t="shared" si="3"/>
        <v>533.82242204927616</v>
      </c>
      <c r="M15" s="399">
        <f t="shared" si="3"/>
        <v>1067.8424020492762</v>
      </c>
      <c r="N15" s="399">
        <f t="shared" si="3"/>
        <v>1067.8424020492762</v>
      </c>
      <c r="O15" s="399">
        <f t="shared" si="3"/>
        <v>1348.7072706991225</v>
      </c>
      <c r="P15" s="399">
        <f t="shared" si="3"/>
        <v>1873.926773090823</v>
      </c>
      <c r="Q15" s="399">
        <f t="shared" si="3"/>
        <v>1873.926773090823</v>
      </c>
      <c r="R15" s="399">
        <f t="shared" si="3"/>
        <v>1873.926773090823</v>
      </c>
      <c r="S15" s="399">
        <f t="shared" si="3"/>
        <v>1873.926773090823</v>
      </c>
      <c r="T15" s="399">
        <f t="shared" si="3"/>
        <v>1873.926773090823</v>
      </c>
      <c r="U15" s="399">
        <f t="shared" si="3"/>
        <v>1873.926773090823</v>
      </c>
      <c r="V15" s="399">
        <f t="shared" si="3"/>
        <v>1873.926773090823</v>
      </c>
      <c r="W15" s="399">
        <f t="shared" si="3"/>
        <v>1873.926773090823</v>
      </c>
      <c r="X15" s="399">
        <f t="shared" si="3"/>
        <v>1873.926773090823</v>
      </c>
      <c r="Y15" s="399">
        <f t="shared" si="3"/>
        <v>1873.926773090823</v>
      </c>
      <c r="Z15" s="399">
        <f t="shared" si="3"/>
        <v>1873.926773090823</v>
      </c>
      <c r="AA15" s="399">
        <f t="shared" si="3"/>
        <v>1873.926773090823</v>
      </c>
      <c r="AB15" s="399">
        <f t="shared" si="3"/>
        <v>1873.926773090823</v>
      </c>
      <c r="AC15" s="399">
        <f t="shared" si="3"/>
        <v>1873.926773090823</v>
      </c>
      <c r="AD15" s="399">
        <f t="shared" si="3"/>
        <v>1873.926773090823</v>
      </c>
      <c r="AE15" s="399">
        <f t="shared" si="3"/>
        <v>1873.926773090823</v>
      </c>
      <c r="AF15" s="399">
        <f t="shared" si="3"/>
        <v>1873.926773090823</v>
      </c>
      <c r="AG15" s="399">
        <f t="shared" si="3"/>
        <v>1873.926773090823</v>
      </c>
      <c r="AH15" s="399">
        <f t="shared" si="3"/>
        <v>1873.926773090823</v>
      </c>
      <c r="AI15" s="399">
        <f>$F$13-AI13</f>
        <v>1873.926773090823</v>
      </c>
      <c r="AJ15" s="400"/>
    </row>
    <row r="16" spans="1:36" s="147" customFormat="1" x14ac:dyDescent="0.4">
      <c r="A16" s="401" t="s">
        <v>329</v>
      </c>
      <c r="B16" s="402">
        <f>SUMPRODUCT(B4:B12,C4:C12)/C13</f>
        <v>8.7889093550914694</v>
      </c>
    </row>
    <row r="18" spans="1:36" s="147" customFormat="1" x14ac:dyDescent="0.4">
      <c r="A18" s="9" t="s">
        <v>392</v>
      </c>
    </row>
    <row r="19" spans="1:36" s="147" customFormat="1" x14ac:dyDescent="0.4">
      <c r="A19" s="441" t="s">
        <v>2</v>
      </c>
      <c r="B19" s="441" t="s">
        <v>0</v>
      </c>
      <c r="C19" s="441" t="s">
        <v>38</v>
      </c>
      <c r="D19" s="441" t="s">
        <v>88</v>
      </c>
      <c r="E19" s="492" t="s">
        <v>142</v>
      </c>
      <c r="F19" s="493"/>
      <c r="G19" s="493"/>
      <c r="H19" s="493"/>
      <c r="I19" s="493"/>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60" t="s">
        <v>1</v>
      </c>
    </row>
    <row r="20" spans="1:36" s="147" customFormat="1" x14ac:dyDescent="0.4">
      <c r="A20" s="442"/>
      <c r="B20" s="442"/>
      <c r="C20" s="442"/>
      <c r="D20" s="446"/>
      <c r="E20" s="1">
        <v>2018</v>
      </c>
      <c r="F20" s="1">
        <v>2019</v>
      </c>
      <c r="G20" s="1">
        <v>2020</v>
      </c>
      <c r="H20" s="1">
        <v>2021</v>
      </c>
      <c r="I20" s="1">
        <v>2022</v>
      </c>
      <c r="J20" s="1">
        <v>2023</v>
      </c>
      <c r="K20" s="1">
        <v>2024</v>
      </c>
      <c r="L20" s="1">
        <v>2025</v>
      </c>
      <c r="M20" s="1">
        <v>2026</v>
      </c>
      <c r="N20" s="1">
        <v>2027</v>
      </c>
      <c r="O20" s="1">
        <v>2028</v>
      </c>
      <c r="P20" s="1">
        <v>2029</v>
      </c>
      <c r="Q20" s="1">
        <v>2030</v>
      </c>
      <c r="R20" s="1">
        <v>2031</v>
      </c>
      <c r="S20" s="1">
        <v>2032</v>
      </c>
      <c r="T20" s="1">
        <v>2033</v>
      </c>
      <c r="U20" s="1">
        <v>2034</v>
      </c>
      <c r="V20" s="1">
        <v>2035</v>
      </c>
      <c r="W20" s="1">
        <v>2036</v>
      </c>
      <c r="X20" s="1">
        <v>2037</v>
      </c>
      <c r="Y20" s="1">
        <v>2038</v>
      </c>
      <c r="Z20" s="1">
        <v>2039</v>
      </c>
      <c r="AA20" s="1">
        <v>2040</v>
      </c>
      <c r="AB20" s="1">
        <v>2041</v>
      </c>
      <c r="AC20" s="1">
        <v>2042</v>
      </c>
      <c r="AD20" s="1">
        <v>2043</v>
      </c>
      <c r="AE20" s="1">
        <v>2044</v>
      </c>
      <c r="AF20" s="1">
        <v>2045</v>
      </c>
      <c r="AG20" s="1">
        <v>2046</v>
      </c>
      <c r="AH20" s="1">
        <v>2047</v>
      </c>
      <c r="AI20" s="1">
        <v>2048</v>
      </c>
      <c r="AJ20" s="461"/>
    </row>
    <row r="21" spans="1:36" s="147" customFormat="1" x14ac:dyDescent="0.4">
      <c r="A21" s="4" t="s">
        <v>383</v>
      </c>
      <c r="B21" s="10">
        <v>10</v>
      </c>
      <c r="C21" s="149">
        <v>51.21631866784</v>
      </c>
      <c r="D21" s="150">
        <v>1</v>
      </c>
      <c r="E21" s="79"/>
      <c r="F21" s="149">
        <v>51.21631866784</v>
      </c>
      <c r="G21" s="149">
        <v>51.21631866784</v>
      </c>
      <c r="H21" s="149">
        <v>16.569985451359997</v>
      </c>
      <c r="I21" s="149">
        <v>16.569985451359997</v>
      </c>
      <c r="J21" s="149">
        <v>16.569985451359997</v>
      </c>
      <c r="K21" s="149">
        <v>16.569985451359997</v>
      </c>
      <c r="L21" s="149">
        <v>16.569985451359997</v>
      </c>
      <c r="M21" s="149">
        <v>16.569985451359997</v>
      </c>
      <c r="N21" s="149">
        <v>16.569985451359997</v>
      </c>
      <c r="O21" s="149">
        <v>16.569985451359997</v>
      </c>
      <c r="P21" s="149"/>
      <c r="Q21" s="149">
        <v>0</v>
      </c>
      <c r="R21" s="149">
        <v>0</v>
      </c>
      <c r="S21" s="149">
        <v>0</v>
      </c>
      <c r="T21" s="149">
        <v>0</v>
      </c>
      <c r="U21" s="149">
        <v>0</v>
      </c>
      <c r="V21" s="149">
        <v>0</v>
      </c>
      <c r="W21" s="149">
        <v>0</v>
      </c>
      <c r="X21" s="149">
        <v>0</v>
      </c>
      <c r="Y21" s="149">
        <v>0</v>
      </c>
      <c r="Z21" s="149">
        <v>0</v>
      </c>
      <c r="AA21" s="149">
        <v>0</v>
      </c>
      <c r="AB21" s="149">
        <v>0</v>
      </c>
      <c r="AC21" s="149">
        <v>0</v>
      </c>
      <c r="AD21" s="149">
        <v>0</v>
      </c>
      <c r="AE21" s="149">
        <v>0</v>
      </c>
      <c r="AF21" s="149">
        <v>0</v>
      </c>
      <c r="AG21" s="149">
        <v>0</v>
      </c>
      <c r="AH21" s="149">
        <v>0</v>
      </c>
      <c r="AI21" s="149">
        <v>0</v>
      </c>
      <c r="AJ21" s="386">
        <f>SUM(E21:AI21)</f>
        <v>234.99252094655998</v>
      </c>
    </row>
    <row r="22" spans="1:36" s="147" customFormat="1" x14ac:dyDescent="0.4">
      <c r="A22" s="4" t="s">
        <v>387</v>
      </c>
      <c r="B22" s="148">
        <v>9</v>
      </c>
      <c r="C22" s="149">
        <v>1.6689747700562494</v>
      </c>
      <c r="D22" s="150">
        <v>1</v>
      </c>
      <c r="E22" s="80"/>
      <c r="F22" s="153">
        <v>1.6689747700562494</v>
      </c>
      <c r="G22" s="153">
        <v>1.6689747700562494</v>
      </c>
      <c r="H22" s="153">
        <v>1.6689747700562494</v>
      </c>
      <c r="I22" s="153">
        <v>1.6689747700562494</v>
      </c>
      <c r="J22" s="153">
        <v>1.6689747700562494</v>
      </c>
      <c r="K22" s="153">
        <v>1.6689747700562494</v>
      </c>
      <c r="L22" s="153">
        <v>1.6689747700562494</v>
      </c>
      <c r="M22" s="153">
        <v>1.6689747700562494</v>
      </c>
      <c r="N22" s="153">
        <v>1.6689747700562494</v>
      </c>
      <c r="O22" s="153"/>
      <c r="P22" s="149"/>
      <c r="Q22" s="149"/>
      <c r="R22" s="149"/>
      <c r="S22" s="149"/>
      <c r="T22" s="149"/>
      <c r="U22" s="149"/>
      <c r="V22" s="149"/>
      <c r="W22" s="149"/>
      <c r="X22" s="149"/>
      <c r="Y22" s="149"/>
      <c r="Z22" s="149"/>
      <c r="AA22" s="149"/>
      <c r="AB22" s="149"/>
      <c r="AC22" s="149"/>
      <c r="AD22" s="149"/>
      <c r="AE22" s="149"/>
      <c r="AF22" s="149"/>
      <c r="AG22" s="149"/>
      <c r="AH22" s="149"/>
      <c r="AI22" s="149"/>
      <c r="AJ22" s="386">
        <f t="shared" ref="AJ22:AJ26" si="4">SUM(E22:AI22)</f>
        <v>15.02077293050624</v>
      </c>
    </row>
    <row r="23" spans="1:36" s="147" customFormat="1" x14ac:dyDescent="0.4">
      <c r="A23" s="4" t="s">
        <v>388</v>
      </c>
      <c r="B23" s="148">
        <v>9</v>
      </c>
      <c r="C23" s="149">
        <v>12.833292419548027</v>
      </c>
      <c r="D23" s="150">
        <v>1</v>
      </c>
      <c r="E23" s="80"/>
      <c r="F23" s="153">
        <v>12.833292419548027</v>
      </c>
      <c r="G23" s="153">
        <v>12.833292419548027</v>
      </c>
      <c r="H23" s="153">
        <v>12.833292419548027</v>
      </c>
      <c r="I23" s="153">
        <v>12.833292419548027</v>
      </c>
      <c r="J23" s="153">
        <v>12.833292419548027</v>
      </c>
      <c r="K23" s="153">
        <v>12.833292419548027</v>
      </c>
      <c r="L23" s="153">
        <v>12.833292419548027</v>
      </c>
      <c r="M23" s="153">
        <v>12.833292419548027</v>
      </c>
      <c r="N23" s="153">
        <v>12.833292419548027</v>
      </c>
      <c r="O23" s="153"/>
      <c r="P23" s="149"/>
      <c r="Q23" s="149"/>
      <c r="R23" s="149"/>
      <c r="S23" s="149"/>
      <c r="T23" s="149"/>
      <c r="U23" s="149"/>
      <c r="V23" s="149"/>
      <c r="W23" s="149"/>
      <c r="X23" s="149"/>
      <c r="Y23" s="149"/>
      <c r="Z23" s="149"/>
      <c r="AA23" s="149"/>
      <c r="AB23" s="149"/>
      <c r="AC23" s="149"/>
      <c r="AD23" s="149"/>
      <c r="AE23" s="149"/>
      <c r="AF23" s="149"/>
      <c r="AG23" s="149"/>
      <c r="AH23" s="149"/>
      <c r="AI23" s="149"/>
      <c r="AJ23" s="386">
        <f t="shared" si="4"/>
        <v>115.49963177593226</v>
      </c>
    </row>
    <row r="24" spans="1:36" s="147" customFormat="1" x14ac:dyDescent="0.4">
      <c r="A24" s="4" t="s">
        <v>389</v>
      </c>
      <c r="B24" s="148">
        <v>10</v>
      </c>
      <c r="C24" s="149">
        <v>16.529024980648671</v>
      </c>
      <c r="D24" s="150">
        <v>1</v>
      </c>
      <c r="E24" s="80"/>
      <c r="F24" s="153">
        <v>16.529024980648671</v>
      </c>
      <c r="G24" s="153">
        <v>16.529024980648671</v>
      </c>
      <c r="H24" s="153">
        <v>16.529024980648671</v>
      </c>
      <c r="I24" s="153">
        <v>16.529024980648671</v>
      </c>
      <c r="J24" s="153">
        <v>16.529024980648671</v>
      </c>
      <c r="K24" s="153">
        <v>16.529024980648671</v>
      </c>
      <c r="L24" s="153">
        <v>16.529024980648671</v>
      </c>
      <c r="M24" s="153">
        <v>16.529024980648671</v>
      </c>
      <c r="N24" s="153">
        <v>16.529024980648671</v>
      </c>
      <c r="O24" s="153">
        <v>16.529024980648671</v>
      </c>
      <c r="P24" s="149"/>
      <c r="Q24" s="149"/>
      <c r="R24" s="149"/>
      <c r="S24" s="149"/>
      <c r="T24" s="149"/>
      <c r="U24" s="149"/>
      <c r="V24" s="149"/>
      <c r="W24" s="149"/>
      <c r="X24" s="149"/>
      <c r="Y24" s="149"/>
      <c r="Z24" s="149"/>
      <c r="AA24" s="149"/>
      <c r="AB24" s="149"/>
      <c r="AC24" s="149"/>
      <c r="AD24" s="149"/>
      <c r="AE24" s="149"/>
      <c r="AF24" s="149"/>
      <c r="AG24" s="149"/>
      <c r="AH24" s="149"/>
      <c r="AI24" s="149"/>
      <c r="AJ24" s="386">
        <f t="shared" si="4"/>
        <v>165.29024980648671</v>
      </c>
    </row>
    <row r="25" spans="1:36" s="147" customFormat="1" x14ac:dyDescent="0.4">
      <c r="A25" s="4" t="s">
        <v>160</v>
      </c>
      <c r="B25" s="148">
        <v>2</v>
      </c>
      <c r="C25" s="149">
        <v>0.68383802363423241</v>
      </c>
      <c r="D25" s="150">
        <v>1</v>
      </c>
      <c r="E25" s="80"/>
      <c r="F25" s="153">
        <v>0.68383802363423241</v>
      </c>
      <c r="G25" s="153">
        <v>0.68383802363423241</v>
      </c>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386">
        <f t="shared" si="4"/>
        <v>1.3676760472684648</v>
      </c>
    </row>
    <row r="26" spans="1:36" s="147" customFormat="1" x14ac:dyDescent="0.4">
      <c r="A26" s="4" t="s">
        <v>390</v>
      </c>
      <c r="B26" s="148">
        <v>7</v>
      </c>
      <c r="C26" s="149">
        <v>37.24067999999999</v>
      </c>
      <c r="D26" s="150">
        <v>1</v>
      </c>
      <c r="E26" s="80"/>
      <c r="F26" s="153">
        <v>37.24067999999999</v>
      </c>
      <c r="G26" s="153">
        <v>37.24067999999999</v>
      </c>
      <c r="H26" s="153">
        <v>37.24067999999999</v>
      </c>
      <c r="I26" s="153">
        <v>37.24067999999999</v>
      </c>
      <c r="J26" s="153">
        <v>37.24067999999999</v>
      </c>
      <c r="K26" s="153">
        <v>37.24067999999999</v>
      </c>
      <c r="L26" s="153">
        <v>37.24067999999999</v>
      </c>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386">
        <f t="shared" si="4"/>
        <v>260.68475999999993</v>
      </c>
    </row>
    <row r="27" spans="1:36" s="147" customFormat="1" x14ac:dyDescent="0.4">
      <c r="A27" s="388" t="s">
        <v>204</v>
      </c>
      <c r="B27" s="389"/>
      <c r="C27" s="390">
        <f>SUM(C21:C26)</f>
        <v>120.17212886172717</v>
      </c>
      <c r="D27" s="391">
        <f>F27/C27</f>
        <v>1</v>
      </c>
      <c r="E27" s="392"/>
      <c r="F27" s="393">
        <f t="shared" ref="F27:AJ27" si="5">SUM(F21:F26)</f>
        <v>120.17212886172717</v>
      </c>
      <c r="G27" s="394">
        <f t="shared" si="5"/>
        <v>120.17212886172717</v>
      </c>
      <c r="H27" s="390">
        <f t="shared" si="5"/>
        <v>84.841957621612934</v>
      </c>
      <c r="I27" s="390">
        <f t="shared" si="5"/>
        <v>84.841957621612934</v>
      </c>
      <c r="J27" s="390">
        <f t="shared" si="5"/>
        <v>84.841957621612934</v>
      </c>
      <c r="K27" s="390">
        <f t="shared" si="5"/>
        <v>84.841957621612934</v>
      </c>
      <c r="L27" s="390">
        <f t="shared" si="5"/>
        <v>84.841957621612934</v>
      </c>
      <c r="M27" s="390">
        <f t="shared" si="5"/>
        <v>47.601277621612944</v>
      </c>
      <c r="N27" s="390">
        <f t="shared" si="5"/>
        <v>47.601277621612944</v>
      </c>
      <c r="O27" s="390">
        <f t="shared" si="5"/>
        <v>33.099010432008669</v>
      </c>
      <c r="P27" s="390">
        <f t="shared" si="5"/>
        <v>0</v>
      </c>
      <c r="Q27" s="390">
        <f t="shared" si="5"/>
        <v>0</v>
      </c>
      <c r="R27" s="390">
        <f t="shared" si="5"/>
        <v>0</v>
      </c>
      <c r="S27" s="390">
        <f t="shared" si="5"/>
        <v>0</v>
      </c>
      <c r="T27" s="390">
        <f t="shared" si="5"/>
        <v>0</v>
      </c>
      <c r="U27" s="390">
        <f t="shared" si="5"/>
        <v>0</v>
      </c>
      <c r="V27" s="390">
        <f t="shared" si="5"/>
        <v>0</v>
      </c>
      <c r="W27" s="390">
        <f t="shared" si="5"/>
        <v>0</v>
      </c>
      <c r="X27" s="390">
        <f t="shared" si="5"/>
        <v>0</v>
      </c>
      <c r="Y27" s="390">
        <f t="shared" si="5"/>
        <v>0</v>
      </c>
      <c r="Z27" s="390">
        <f t="shared" si="5"/>
        <v>0</v>
      </c>
      <c r="AA27" s="390">
        <f t="shared" si="5"/>
        <v>0</v>
      </c>
      <c r="AB27" s="390">
        <f t="shared" si="5"/>
        <v>0</v>
      </c>
      <c r="AC27" s="390">
        <f t="shared" si="5"/>
        <v>0</v>
      </c>
      <c r="AD27" s="390">
        <f t="shared" si="5"/>
        <v>0</v>
      </c>
      <c r="AE27" s="390">
        <f t="shared" si="5"/>
        <v>0</v>
      </c>
      <c r="AF27" s="390">
        <f t="shared" si="5"/>
        <v>0</v>
      </c>
      <c r="AG27" s="390">
        <f t="shared" si="5"/>
        <v>0</v>
      </c>
      <c r="AH27" s="390">
        <f t="shared" si="5"/>
        <v>0</v>
      </c>
      <c r="AI27" s="395">
        <f t="shared" si="5"/>
        <v>0</v>
      </c>
      <c r="AJ27" s="393">
        <f t="shared" si="5"/>
        <v>792.85561150675358</v>
      </c>
    </row>
    <row r="28" spans="1:36" s="147" customFormat="1" x14ac:dyDescent="0.4">
      <c r="A28" s="396" t="s">
        <v>141</v>
      </c>
      <c r="B28" s="397"/>
      <c r="C28" s="398"/>
      <c r="D28" s="398"/>
      <c r="E28" s="392"/>
      <c r="F28" s="393">
        <v>0</v>
      </c>
      <c r="G28" s="394">
        <f>F27-G27</f>
        <v>0</v>
      </c>
      <c r="H28" s="394">
        <f t="shared" ref="H28:AI28" si="6">G27-H27</f>
        <v>35.33017124011424</v>
      </c>
      <c r="I28" s="394">
        <f t="shared" si="6"/>
        <v>0</v>
      </c>
      <c r="J28" s="394">
        <f t="shared" si="6"/>
        <v>0</v>
      </c>
      <c r="K28" s="394">
        <f t="shared" si="6"/>
        <v>0</v>
      </c>
      <c r="L28" s="394">
        <f t="shared" si="6"/>
        <v>0</v>
      </c>
      <c r="M28" s="394">
        <f t="shared" si="6"/>
        <v>37.24067999999999</v>
      </c>
      <c r="N28" s="394">
        <f t="shared" si="6"/>
        <v>0</v>
      </c>
      <c r="O28" s="394">
        <f t="shared" si="6"/>
        <v>14.502267189604275</v>
      </c>
      <c r="P28" s="394">
        <f t="shared" si="6"/>
        <v>33.099010432008669</v>
      </c>
      <c r="Q28" s="394">
        <f t="shared" si="6"/>
        <v>0</v>
      </c>
      <c r="R28" s="394">
        <f t="shared" si="6"/>
        <v>0</v>
      </c>
      <c r="S28" s="394">
        <f t="shared" si="6"/>
        <v>0</v>
      </c>
      <c r="T28" s="394">
        <f t="shared" si="6"/>
        <v>0</v>
      </c>
      <c r="U28" s="394">
        <f t="shared" si="6"/>
        <v>0</v>
      </c>
      <c r="V28" s="394">
        <f t="shared" si="6"/>
        <v>0</v>
      </c>
      <c r="W28" s="394">
        <f t="shared" si="6"/>
        <v>0</v>
      </c>
      <c r="X28" s="394">
        <f t="shared" si="6"/>
        <v>0</v>
      </c>
      <c r="Y28" s="394">
        <f t="shared" si="6"/>
        <v>0</v>
      </c>
      <c r="Z28" s="394">
        <f t="shared" si="6"/>
        <v>0</v>
      </c>
      <c r="AA28" s="394">
        <f t="shared" si="6"/>
        <v>0</v>
      </c>
      <c r="AB28" s="394">
        <f t="shared" si="6"/>
        <v>0</v>
      </c>
      <c r="AC28" s="394">
        <f t="shared" si="6"/>
        <v>0</v>
      </c>
      <c r="AD28" s="394">
        <f t="shared" si="6"/>
        <v>0</v>
      </c>
      <c r="AE28" s="394">
        <f t="shared" si="6"/>
        <v>0</v>
      </c>
      <c r="AF28" s="394">
        <f t="shared" si="6"/>
        <v>0</v>
      </c>
      <c r="AG28" s="394">
        <f t="shared" si="6"/>
        <v>0</v>
      </c>
      <c r="AH28" s="394">
        <f t="shared" si="6"/>
        <v>0</v>
      </c>
      <c r="AI28" s="394">
        <f t="shared" si="6"/>
        <v>0</v>
      </c>
    </row>
    <row r="29" spans="1:36" s="147" customFormat="1" x14ac:dyDescent="0.4">
      <c r="A29" s="396" t="s">
        <v>143</v>
      </c>
      <c r="B29" s="397"/>
      <c r="C29" s="398"/>
      <c r="D29" s="398"/>
      <c r="E29" s="392"/>
      <c r="F29" s="393">
        <v>0</v>
      </c>
      <c r="G29" s="399">
        <f>$F$10-G27</f>
        <v>161.03254926383437</v>
      </c>
      <c r="H29" s="399">
        <f t="shared" ref="H29:AH29" si="7">$F$10-H27</f>
        <v>196.36272050394859</v>
      </c>
      <c r="I29" s="399">
        <f t="shared" si="7"/>
        <v>196.36272050394859</v>
      </c>
      <c r="J29" s="399">
        <f t="shared" si="7"/>
        <v>196.36272050394859</v>
      </c>
      <c r="K29" s="399">
        <f t="shared" si="7"/>
        <v>196.36272050394859</v>
      </c>
      <c r="L29" s="399">
        <f t="shared" si="7"/>
        <v>196.36272050394859</v>
      </c>
      <c r="M29" s="399">
        <f t="shared" si="7"/>
        <v>233.60340050394859</v>
      </c>
      <c r="N29" s="399">
        <f t="shared" si="7"/>
        <v>233.60340050394859</v>
      </c>
      <c r="O29" s="399">
        <f t="shared" si="7"/>
        <v>248.10566769355287</v>
      </c>
      <c r="P29" s="399">
        <f t="shared" si="7"/>
        <v>281.20467812556154</v>
      </c>
      <c r="Q29" s="399">
        <f t="shared" si="7"/>
        <v>281.20467812556154</v>
      </c>
      <c r="R29" s="399">
        <f t="shared" si="7"/>
        <v>281.20467812556154</v>
      </c>
      <c r="S29" s="399">
        <f t="shared" si="7"/>
        <v>281.20467812556154</v>
      </c>
      <c r="T29" s="399">
        <f t="shared" si="7"/>
        <v>281.20467812556154</v>
      </c>
      <c r="U29" s="399">
        <f t="shared" si="7"/>
        <v>281.20467812556154</v>
      </c>
      <c r="V29" s="399">
        <f t="shared" si="7"/>
        <v>281.20467812556154</v>
      </c>
      <c r="W29" s="399">
        <f t="shared" si="7"/>
        <v>281.20467812556154</v>
      </c>
      <c r="X29" s="399">
        <f t="shared" si="7"/>
        <v>281.20467812556154</v>
      </c>
      <c r="Y29" s="399">
        <f t="shared" si="7"/>
        <v>281.20467812556154</v>
      </c>
      <c r="Z29" s="399">
        <f t="shared" si="7"/>
        <v>281.20467812556154</v>
      </c>
      <c r="AA29" s="399">
        <f t="shared" si="7"/>
        <v>281.20467812556154</v>
      </c>
      <c r="AB29" s="399">
        <f t="shared" si="7"/>
        <v>281.20467812556154</v>
      </c>
      <c r="AC29" s="399">
        <f t="shared" si="7"/>
        <v>281.20467812556154</v>
      </c>
      <c r="AD29" s="399">
        <f t="shared" si="7"/>
        <v>281.20467812556154</v>
      </c>
      <c r="AE29" s="399">
        <f t="shared" si="7"/>
        <v>281.20467812556154</v>
      </c>
      <c r="AF29" s="399">
        <f t="shared" si="7"/>
        <v>281.20467812556154</v>
      </c>
      <c r="AG29" s="399">
        <f t="shared" si="7"/>
        <v>281.20467812556154</v>
      </c>
      <c r="AH29" s="399">
        <f t="shared" si="7"/>
        <v>281.20467812556154</v>
      </c>
      <c r="AI29" s="399">
        <f>$F$10-AI27</f>
        <v>281.20467812556154</v>
      </c>
      <c r="AJ29" s="400"/>
    </row>
    <row r="30" spans="1:36" s="147" customFormat="1" x14ac:dyDescent="0.4">
      <c r="A30" s="401" t="s">
        <v>329</v>
      </c>
      <c r="B30" s="402">
        <f>SUMPRODUCT(B21:B26,C21:C26)/C27</f>
        <v>8.9041135192819176</v>
      </c>
    </row>
    <row r="31" spans="1:36" s="147" customFormat="1" x14ac:dyDescent="0.4">
      <c r="A31" s="403"/>
      <c r="B31" s="404"/>
    </row>
    <row r="32" spans="1:36" s="382" customFormat="1" x14ac:dyDescent="0.4">
      <c r="A32" s="383" t="s">
        <v>370</v>
      </c>
      <c r="F32" s="382">
        <v>1</v>
      </c>
      <c r="G32" s="382">
        <v>2</v>
      </c>
      <c r="H32" s="382">
        <v>3</v>
      </c>
      <c r="I32" s="382">
        <v>4</v>
      </c>
      <c r="J32" s="382">
        <v>5</v>
      </c>
      <c r="K32" s="382">
        <v>6</v>
      </c>
      <c r="L32" s="382">
        <v>7</v>
      </c>
      <c r="M32" s="382">
        <v>8</v>
      </c>
      <c r="N32" s="382">
        <v>9</v>
      </c>
      <c r="O32" s="382">
        <v>10</v>
      </c>
      <c r="P32" s="382">
        <v>11</v>
      </c>
      <c r="Q32" s="382">
        <v>12</v>
      </c>
      <c r="R32" s="382">
        <v>13</v>
      </c>
      <c r="S32" s="382">
        <v>14</v>
      </c>
      <c r="T32" s="382">
        <v>15</v>
      </c>
      <c r="U32" s="382">
        <v>16</v>
      </c>
      <c r="V32" s="382">
        <v>17</v>
      </c>
      <c r="W32" s="382">
        <v>18</v>
      </c>
      <c r="X32" s="382">
        <v>19</v>
      </c>
      <c r="Y32" s="382">
        <v>20</v>
      </c>
      <c r="Z32" s="382">
        <v>21</v>
      </c>
      <c r="AA32" s="382">
        <v>22</v>
      </c>
      <c r="AB32" s="382">
        <v>23</v>
      </c>
      <c r="AC32" s="382">
        <v>24</v>
      </c>
      <c r="AD32" s="382">
        <v>25</v>
      </c>
    </row>
    <row r="33" spans="1:36" s="349" customFormat="1" x14ac:dyDescent="0.4">
      <c r="A33" s="487" t="s">
        <v>2</v>
      </c>
      <c r="B33" s="487" t="s">
        <v>0</v>
      </c>
      <c r="C33" s="487" t="s">
        <v>38</v>
      </c>
      <c r="D33" s="487" t="s">
        <v>88</v>
      </c>
      <c r="E33" s="490" t="s">
        <v>142</v>
      </c>
      <c r="F33" s="491"/>
      <c r="G33" s="491"/>
      <c r="H33" s="491"/>
      <c r="I33" s="491"/>
      <c r="J33" s="491"/>
      <c r="K33" s="491"/>
      <c r="L33" s="491"/>
      <c r="M33" s="491"/>
      <c r="N33" s="491"/>
      <c r="O33" s="491"/>
      <c r="P33" s="491"/>
      <c r="Q33" s="491"/>
      <c r="R33" s="491"/>
      <c r="S33" s="491"/>
      <c r="T33" s="491"/>
      <c r="U33" s="491"/>
      <c r="V33" s="491"/>
      <c r="W33" s="491"/>
      <c r="X33" s="491"/>
      <c r="Y33" s="491"/>
      <c r="Z33" s="491"/>
      <c r="AA33" s="491"/>
      <c r="AB33" s="491"/>
      <c r="AC33" s="491"/>
      <c r="AD33" s="491"/>
      <c r="AE33" s="491"/>
      <c r="AF33" s="491"/>
      <c r="AG33" s="491"/>
      <c r="AH33" s="491"/>
      <c r="AI33" s="491"/>
      <c r="AJ33" s="480" t="s">
        <v>1</v>
      </c>
    </row>
    <row r="34" spans="1:36" s="349" customFormat="1" x14ac:dyDescent="0.4">
      <c r="A34" s="488"/>
      <c r="B34" s="488"/>
      <c r="C34" s="488"/>
      <c r="D34" s="489"/>
      <c r="E34" s="351">
        <v>2018</v>
      </c>
      <c r="F34" s="351">
        <v>2019</v>
      </c>
      <c r="G34" s="351">
        <v>2020</v>
      </c>
      <c r="H34" s="351">
        <v>2021</v>
      </c>
      <c r="I34" s="351">
        <v>2022</v>
      </c>
      <c r="J34" s="351">
        <v>2023</v>
      </c>
      <c r="K34" s="351">
        <v>2024</v>
      </c>
      <c r="L34" s="351">
        <v>2025</v>
      </c>
      <c r="M34" s="351">
        <v>2026</v>
      </c>
      <c r="N34" s="351">
        <v>2027</v>
      </c>
      <c r="O34" s="351">
        <v>2028</v>
      </c>
      <c r="P34" s="351">
        <v>2029</v>
      </c>
      <c r="Q34" s="351">
        <v>2030</v>
      </c>
      <c r="R34" s="351">
        <v>2031</v>
      </c>
      <c r="S34" s="351">
        <v>2032</v>
      </c>
      <c r="T34" s="351">
        <v>2033</v>
      </c>
      <c r="U34" s="351">
        <v>2034</v>
      </c>
      <c r="V34" s="351">
        <v>2035</v>
      </c>
      <c r="W34" s="351">
        <v>2036</v>
      </c>
      <c r="X34" s="351">
        <v>2037</v>
      </c>
      <c r="Y34" s="351">
        <v>2038</v>
      </c>
      <c r="Z34" s="351">
        <v>2039</v>
      </c>
      <c r="AA34" s="351">
        <v>2040</v>
      </c>
      <c r="AB34" s="351">
        <v>2041</v>
      </c>
      <c r="AC34" s="351">
        <v>2042</v>
      </c>
      <c r="AD34" s="351">
        <v>2043</v>
      </c>
      <c r="AE34" s="351">
        <v>2044</v>
      </c>
      <c r="AF34" s="351">
        <v>2045</v>
      </c>
      <c r="AG34" s="351">
        <v>2046</v>
      </c>
      <c r="AH34" s="351">
        <v>2047</v>
      </c>
      <c r="AI34" s="351">
        <v>2048</v>
      </c>
      <c r="AJ34" s="481"/>
    </row>
    <row r="35" spans="1:36" s="349" customFormat="1" x14ac:dyDescent="0.4">
      <c r="A35" s="167" t="s">
        <v>333</v>
      </c>
      <c r="B35" s="352">
        <v>10</v>
      </c>
      <c r="C35" s="353">
        <v>9.6333651838760019</v>
      </c>
      <c r="D35" s="354">
        <v>1</v>
      </c>
      <c r="E35" s="355"/>
      <c r="F35" s="353">
        <f t="shared" ref="F35:F47" si="8">D35*C35</f>
        <v>9.6333651838760019</v>
      </c>
      <c r="G35" s="353">
        <f>$F$35</f>
        <v>9.6333651838760019</v>
      </c>
      <c r="H35" s="353">
        <v>2.6106419648303962</v>
      </c>
      <c r="I35" s="353">
        <f t="shared" ref="I35:O35" si="9">$H$35</f>
        <v>2.6106419648303962</v>
      </c>
      <c r="J35" s="353">
        <f t="shared" si="9"/>
        <v>2.6106419648303962</v>
      </c>
      <c r="K35" s="353">
        <f t="shared" si="9"/>
        <v>2.6106419648303962</v>
      </c>
      <c r="L35" s="353">
        <f t="shared" si="9"/>
        <v>2.6106419648303962</v>
      </c>
      <c r="M35" s="353">
        <f t="shared" si="9"/>
        <v>2.6106419648303962</v>
      </c>
      <c r="N35" s="353">
        <f t="shared" si="9"/>
        <v>2.6106419648303962</v>
      </c>
      <c r="O35" s="353">
        <f t="shared" si="9"/>
        <v>2.6106419648303962</v>
      </c>
      <c r="P35" s="353">
        <v>0</v>
      </c>
      <c r="Q35" s="353">
        <v>0</v>
      </c>
      <c r="R35" s="353">
        <v>0</v>
      </c>
      <c r="S35" s="353">
        <v>0</v>
      </c>
      <c r="T35" s="353">
        <v>0</v>
      </c>
      <c r="U35" s="353">
        <v>0</v>
      </c>
      <c r="V35" s="353">
        <v>0</v>
      </c>
      <c r="W35" s="353">
        <v>0</v>
      </c>
      <c r="X35" s="353">
        <v>0</v>
      </c>
      <c r="Y35" s="353">
        <v>0</v>
      </c>
      <c r="Z35" s="353">
        <v>0</v>
      </c>
      <c r="AA35" s="353">
        <v>0</v>
      </c>
      <c r="AB35" s="353">
        <v>0</v>
      </c>
      <c r="AC35" s="353">
        <v>0</v>
      </c>
      <c r="AD35" s="353">
        <v>0</v>
      </c>
      <c r="AE35" s="353">
        <v>0</v>
      </c>
      <c r="AF35" s="353">
        <v>0</v>
      </c>
      <c r="AG35" s="353">
        <v>0</v>
      </c>
      <c r="AH35" s="353">
        <v>0</v>
      </c>
      <c r="AI35" s="353">
        <v>0</v>
      </c>
      <c r="AJ35" s="356">
        <f t="shared" ref="AJ35:AJ47" si="10">SUM(E35:AI35)</f>
        <v>40.15186608639516</v>
      </c>
    </row>
    <row r="36" spans="1:36" s="349" customFormat="1" x14ac:dyDescent="0.4">
      <c r="A36" s="167" t="s">
        <v>68</v>
      </c>
      <c r="B36" s="352">
        <v>7</v>
      </c>
      <c r="C36" s="353">
        <v>1.1371199999999999</v>
      </c>
      <c r="D36" s="354">
        <v>1</v>
      </c>
      <c r="E36" s="355"/>
      <c r="F36" s="353">
        <f t="shared" si="8"/>
        <v>1.1371199999999999</v>
      </c>
      <c r="G36" s="353">
        <f t="shared" ref="G36:L36" si="11">$F$36</f>
        <v>1.1371199999999999</v>
      </c>
      <c r="H36" s="353">
        <f t="shared" si="11"/>
        <v>1.1371199999999999</v>
      </c>
      <c r="I36" s="353">
        <f t="shared" si="11"/>
        <v>1.1371199999999999</v>
      </c>
      <c r="J36" s="353">
        <f t="shared" si="11"/>
        <v>1.1371199999999999</v>
      </c>
      <c r="K36" s="353">
        <f t="shared" si="11"/>
        <v>1.1371199999999999</v>
      </c>
      <c r="L36" s="353">
        <f t="shared" si="11"/>
        <v>1.1371199999999999</v>
      </c>
      <c r="M36" s="353"/>
      <c r="N36" s="353"/>
      <c r="O36" s="353">
        <v>0</v>
      </c>
      <c r="P36" s="353">
        <v>0</v>
      </c>
      <c r="Q36" s="353">
        <v>0</v>
      </c>
      <c r="R36" s="353">
        <v>0</v>
      </c>
      <c r="S36" s="353">
        <v>0</v>
      </c>
      <c r="T36" s="353">
        <v>0</v>
      </c>
      <c r="U36" s="353">
        <v>0</v>
      </c>
      <c r="V36" s="353">
        <v>0</v>
      </c>
      <c r="W36" s="353">
        <v>0</v>
      </c>
      <c r="X36" s="353">
        <v>0</v>
      </c>
      <c r="Y36" s="353">
        <v>0</v>
      </c>
      <c r="Z36" s="353">
        <v>0</v>
      </c>
      <c r="AA36" s="353">
        <v>0</v>
      </c>
      <c r="AB36" s="353">
        <v>0</v>
      </c>
      <c r="AC36" s="353">
        <v>0</v>
      </c>
      <c r="AD36" s="353">
        <v>0</v>
      </c>
      <c r="AE36" s="353">
        <v>0</v>
      </c>
      <c r="AF36" s="353">
        <v>0</v>
      </c>
      <c r="AG36" s="353">
        <v>0</v>
      </c>
      <c r="AH36" s="353">
        <v>0</v>
      </c>
      <c r="AI36" s="353">
        <v>0</v>
      </c>
      <c r="AJ36" s="356">
        <f t="shared" si="10"/>
        <v>7.959839999999998</v>
      </c>
    </row>
    <row r="37" spans="1:36" s="349" customFormat="1" x14ac:dyDescent="0.4">
      <c r="A37" s="167" t="s">
        <v>336</v>
      </c>
      <c r="B37" s="352">
        <v>10</v>
      </c>
      <c r="C37" s="353">
        <v>426.41610897600009</v>
      </c>
      <c r="D37" s="354">
        <v>1</v>
      </c>
      <c r="E37" s="355"/>
      <c r="F37" s="353">
        <f t="shared" si="8"/>
        <v>426.41610897600009</v>
      </c>
      <c r="G37" s="353">
        <f>$F$37</f>
        <v>426.41610897600009</v>
      </c>
      <c r="H37" s="353">
        <v>115.55876553249604</v>
      </c>
      <c r="I37" s="353">
        <f t="shared" ref="I37:O37" si="12">$H$37</f>
        <v>115.55876553249604</v>
      </c>
      <c r="J37" s="353">
        <f t="shared" si="12"/>
        <v>115.55876553249604</v>
      </c>
      <c r="K37" s="353">
        <f t="shared" si="12"/>
        <v>115.55876553249604</v>
      </c>
      <c r="L37" s="353">
        <f t="shared" si="12"/>
        <v>115.55876553249604</v>
      </c>
      <c r="M37" s="353">
        <f t="shared" si="12"/>
        <v>115.55876553249604</v>
      </c>
      <c r="N37" s="353">
        <f t="shared" si="12"/>
        <v>115.55876553249604</v>
      </c>
      <c r="O37" s="353">
        <f t="shared" si="12"/>
        <v>115.55876553249604</v>
      </c>
      <c r="P37" s="353">
        <v>0</v>
      </c>
      <c r="Q37" s="353">
        <v>0</v>
      </c>
      <c r="R37" s="353">
        <v>0</v>
      </c>
      <c r="S37" s="353">
        <v>0</v>
      </c>
      <c r="T37" s="353">
        <v>0</v>
      </c>
      <c r="U37" s="353">
        <v>0</v>
      </c>
      <c r="V37" s="353">
        <v>0</v>
      </c>
      <c r="W37" s="353">
        <v>0</v>
      </c>
      <c r="X37" s="353">
        <v>0</v>
      </c>
      <c r="Y37" s="353">
        <v>0</v>
      </c>
      <c r="Z37" s="353">
        <v>0</v>
      </c>
      <c r="AA37" s="353">
        <v>0</v>
      </c>
      <c r="AB37" s="353">
        <v>0</v>
      </c>
      <c r="AC37" s="353">
        <v>0</v>
      </c>
      <c r="AD37" s="353">
        <v>0</v>
      </c>
      <c r="AE37" s="353">
        <v>0</v>
      </c>
      <c r="AF37" s="353">
        <v>0</v>
      </c>
      <c r="AG37" s="353">
        <v>0</v>
      </c>
      <c r="AH37" s="353">
        <v>0</v>
      </c>
      <c r="AI37" s="353">
        <v>0</v>
      </c>
      <c r="AJ37" s="356">
        <f t="shared" si="10"/>
        <v>1777.3023422119679</v>
      </c>
    </row>
    <row r="38" spans="1:36" s="349" customFormat="1" x14ac:dyDescent="0.4">
      <c r="A38" s="167" t="s">
        <v>337</v>
      </c>
      <c r="B38" s="352">
        <v>7</v>
      </c>
      <c r="C38" s="353">
        <v>277.17299999999994</v>
      </c>
      <c r="D38" s="354">
        <v>1</v>
      </c>
      <c r="E38" s="355"/>
      <c r="F38" s="353">
        <f t="shared" si="8"/>
        <v>277.17299999999994</v>
      </c>
      <c r="G38" s="353">
        <f t="shared" ref="G38:L38" si="13">$F$38</f>
        <v>277.17299999999994</v>
      </c>
      <c r="H38" s="353">
        <f t="shared" si="13"/>
        <v>277.17299999999994</v>
      </c>
      <c r="I38" s="353">
        <f t="shared" si="13"/>
        <v>277.17299999999994</v>
      </c>
      <c r="J38" s="353">
        <f t="shared" si="13"/>
        <v>277.17299999999994</v>
      </c>
      <c r="K38" s="353">
        <f t="shared" si="13"/>
        <v>277.17299999999994</v>
      </c>
      <c r="L38" s="353">
        <f t="shared" si="13"/>
        <v>277.17299999999994</v>
      </c>
      <c r="M38" s="353"/>
      <c r="N38" s="353"/>
      <c r="O38" s="353">
        <v>0</v>
      </c>
      <c r="P38" s="353">
        <v>0</v>
      </c>
      <c r="Q38" s="353">
        <v>0</v>
      </c>
      <c r="R38" s="353">
        <v>0</v>
      </c>
      <c r="S38" s="353">
        <v>0</v>
      </c>
      <c r="T38" s="353">
        <v>0</v>
      </c>
      <c r="U38" s="353">
        <v>0</v>
      </c>
      <c r="V38" s="353">
        <v>0</v>
      </c>
      <c r="W38" s="353">
        <v>0</v>
      </c>
      <c r="X38" s="353">
        <v>0</v>
      </c>
      <c r="Y38" s="353">
        <v>0</v>
      </c>
      <c r="Z38" s="353">
        <v>0</v>
      </c>
      <c r="AA38" s="353">
        <v>0</v>
      </c>
      <c r="AB38" s="353">
        <v>0</v>
      </c>
      <c r="AC38" s="353">
        <v>0</v>
      </c>
      <c r="AD38" s="353">
        <v>0</v>
      </c>
      <c r="AE38" s="353">
        <v>0</v>
      </c>
      <c r="AF38" s="353">
        <v>0</v>
      </c>
      <c r="AG38" s="353">
        <v>0</v>
      </c>
      <c r="AH38" s="353">
        <v>0</v>
      </c>
      <c r="AI38" s="353">
        <v>0</v>
      </c>
      <c r="AJ38" s="356">
        <f t="shared" si="10"/>
        <v>1940.2109999999998</v>
      </c>
    </row>
    <row r="39" spans="1:36" s="349" customFormat="1" x14ac:dyDescent="0.4">
      <c r="A39" s="167" t="s">
        <v>338</v>
      </c>
      <c r="B39" s="352">
        <v>10</v>
      </c>
      <c r="C39" s="353">
        <v>123.02136913078218</v>
      </c>
      <c r="D39" s="354">
        <v>1</v>
      </c>
      <c r="E39" s="379"/>
      <c r="F39" s="353">
        <f t="shared" si="8"/>
        <v>123.02136913078218</v>
      </c>
      <c r="G39" s="353">
        <f t="shared" ref="G39:O39" si="14">$F$39</f>
        <v>123.02136913078218</v>
      </c>
      <c r="H39" s="353">
        <f t="shared" si="14"/>
        <v>123.02136913078218</v>
      </c>
      <c r="I39" s="353">
        <f t="shared" si="14"/>
        <v>123.02136913078218</v>
      </c>
      <c r="J39" s="353">
        <f t="shared" si="14"/>
        <v>123.02136913078218</v>
      </c>
      <c r="K39" s="353">
        <f t="shared" si="14"/>
        <v>123.02136913078218</v>
      </c>
      <c r="L39" s="353">
        <f t="shared" si="14"/>
        <v>123.02136913078218</v>
      </c>
      <c r="M39" s="353">
        <f t="shared" si="14"/>
        <v>123.02136913078218</v>
      </c>
      <c r="N39" s="353">
        <f t="shared" si="14"/>
        <v>123.02136913078218</v>
      </c>
      <c r="O39" s="353">
        <f t="shared" si="14"/>
        <v>123.02136913078218</v>
      </c>
      <c r="P39" s="353"/>
      <c r="Q39" s="353">
        <v>0</v>
      </c>
      <c r="R39" s="353"/>
      <c r="S39" s="353"/>
      <c r="T39" s="353"/>
      <c r="U39" s="353"/>
      <c r="V39" s="353"/>
      <c r="W39" s="353"/>
      <c r="X39" s="353"/>
      <c r="Y39" s="353"/>
      <c r="Z39" s="353"/>
      <c r="AA39" s="353"/>
      <c r="AB39" s="353"/>
      <c r="AC39" s="353"/>
      <c r="AD39" s="353"/>
      <c r="AE39" s="353"/>
      <c r="AF39" s="353"/>
      <c r="AG39" s="353"/>
      <c r="AH39" s="353"/>
      <c r="AI39" s="353"/>
      <c r="AJ39" s="356">
        <f t="shared" si="10"/>
        <v>1230.2136913078218</v>
      </c>
    </row>
    <row r="40" spans="1:36" s="349" customFormat="1" x14ac:dyDescent="0.4">
      <c r="A40" s="167" t="s">
        <v>339</v>
      </c>
      <c r="B40" s="352">
        <v>10</v>
      </c>
      <c r="C40" s="353">
        <v>108.60400601216301</v>
      </c>
      <c r="D40" s="354">
        <v>1</v>
      </c>
      <c r="E40" s="379"/>
      <c r="F40" s="353">
        <f t="shared" si="8"/>
        <v>108.60400601216301</v>
      </c>
      <c r="G40" s="353">
        <f t="shared" ref="G40:O40" si="15">F$40</f>
        <v>108.60400601216301</v>
      </c>
      <c r="H40" s="353">
        <f t="shared" si="15"/>
        <v>108.60400601216301</v>
      </c>
      <c r="I40" s="353">
        <f t="shared" si="15"/>
        <v>108.60400601216301</v>
      </c>
      <c r="J40" s="353">
        <f t="shared" si="15"/>
        <v>108.60400601216301</v>
      </c>
      <c r="K40" s="353">
        <f t="shared" si="15"/>
        <v>108.60400601216301</v>
      </c>
      <c r="L40" s="353">
        <f t="shared" si="15"/>
        <v>108.60400601216301</v>
      </c>
      <c r="M40" s="353">
        <f t="shared" si="15"/>
        <v>108.60400601216301</v>
      </c>
      <c r="N40" s="353">
        <f t="shared" si="15"/>
        <v>108.60400601216301</v>
      </c>
      <c r="O40" s="353">
        <f t="shared" si="15"/>
        <v>108.60400601216301</v>
      </c>
      <c r="P40" s="353"/>
      <c r="Q40" s="353">
        <v>0</v>
      </c>
      <c r="R40" s="353"/>
      <c r="S40" s="353"/>
      <c r="T40" s="353"/>
      <c r="U40" s="353"/>
      <c r="V40" s="353"/>
      <c r="W40" s="353"/>
      <c r="X40" s="353"/>
      <c r="Y40" s="353"/>
      <c r="Z40" s="353"/>
      <c r="AA40" s="353"/>
      <c r="AB40" s="353"/>
      <c r="AC40" s="353"/>
      <c r="AD40" s="353"/>
      <c r="AE40" s="353"/>
      <c r="AF40" s="353"/>
      <c r="AG40" s="353"/>
      <c r="AH40" s="353"/>
      <c r="AI40" s="353"/>
      <c r="AJ40" s="356">
        <f t="shared" si="10"/>
        <v>1086.0400601216302</v>
      </c>
    </row>
    <row r="41" spans="1:36" s="349" customFormat="1" x14ac:dyDescent="0.4">
      <c r="A41" s="167" t="s">
        <v>340</v>
      </c>
      <c r="B41" s="352">
        <v>2</v>
      </c>
      <c r="C41" s="353">
        <v>4.7209971784577851</v>
      </c>
      <c r="D41" s="354">
        <v>1</v>
      </c>
      <c r="E41" s="379"/>
      <c r="F41" s="353">
        <f t="shared" si="8"/>
        <v>4.7209971784577851</v>
      </c>
      <c r="G41" s="353">
        <f>$F$41</f>
        <v>4.7209971784577851</v>
      </c>
      <c r="H41" s="353">
        <v>0</v>
      </c>
      <c r="I41" s="353"/>
      <c r="J41" s="353"/>
      <c r="K41" s="353"/>
      <c r="L41" s="353"/>
      <c r="M41" s="353"/>
      <c r="N41" s="353"/>
      <c r="O41" s="353"/>
      <c r="P41" s="353"/>
      <c r="Q41" s="353">
        <v>0</v>
      </c>
      <c r="R41" s="353"/>
      <c r="S41" s="353"/>
      <c r="T41" s="353"/>
      <c r="U41" s="353"/>
      <c r="V41" s="353"/>
      <c r="W41" s="353"/>
      <c r="X41" s="353"/>
      <c r="Y41" s="353"/>
      <c r="Z41" s="353"/>
      <c r="AA41" s="353"/>
      <c r="AB41" s="353"/>
      <c r="AC41" s="353"/>
      <c r="AD41" s="353"/>
      <c r="AE41" s="353"/>
      <c r="AF41" s="353"/>
      <c r="AG41" s="353"/>
      <c r="AH41" s="353"/>
      <c r="AI41" s="353"/>
      <c r="AJ41" s="356">
        <f t="shared" si="10"/>
        <v>9.4419943569155702</v>
      </c>
    </row>
    <row r="42" spans="1:36" s="349" customFormat="1" x14ac:dyDescent="0.4">
      <c r="A42" s="167" t="s">
        <v>347</v>
      </c>
      <c r="B42" s="352">
        <v>10</v>
      </c>
      <c r="C42" s="353">
        <v>19.680743491200001</v>
      </c>
      <c r="D42" s="354">
        <v>1</v>
      </c>
      <c r="E42" s="379"/>
      <c r="F42" s="353">
        <f t="shared" si="8"/>
        <v>19.680743491200001</v>
      </c>
      <c r="G42" s="353">
        <f>$F$42</f>
        <v>19.680743491200001</v>
      </c>
      <c r="H42" s="353">
        <v>5.3334814861152005</v>
      </c>
      <c r="I42" s="353">
        <f t="shared" ref="I42:O42" si="16">$H$42</f>
        <v>5.3334814861152005</v>
      </c>
      <c r="J42" s="353">
        <f t="shared" si="16"/>
        <v>5.3334814861152005</v>
      </c>
      <c r="K42" s="353">
        <f t="shared" si="16"/>
        <v>5.3334814861152005</v>
      </c>
      <c r="L42" s="353">
        <f t="shared" si="16"/>
        <v>5.3334814861152005</v>
      </c>
      <c r="M42" s="353">
        <f t="shared" si="16"/>
        <v>5.3334814861152005</v>
      </c>
      <c r="N42" s="353">
        <f t="shared" si="16"/>
        <v>5.3334814861152005</v>
      </c>
      <c r="O42" s="353">
        <f t="shared" si="16"/>
        <v>5.3334814861152005</v>
      </c>
      <c r="P42" s="353"/>
      <c r="Q42" s="353">
        <v>0</v>
      </c>
      <c r="R42" s="353"/>
      <c r="S42" s="353"/>
      <c r="T42" s="353"/>
      <c r="U42" s="353"/>
      <c r="V42" s="353"/>
      <c r="W42" s="353"/>
      <c r="X42" s="353"/>
      <c r="Y42" s="353"/>
      <c r="Z42" s="353"/>
      <c r="AA42" s="353"/>
      <c r="AB42" s="353"/>
      <c r="AC42" s="353"/>
      <c r="AD42" s="353"/>
      <c r="AE42" s="353"/>
      <c r="AF42" s="353"/>
      <c r="AG42" s="353"/>
      <c r="AH42" s="353"/>
      <c r="AI42" s="353"/>
      <c r="AJ42" s="356">
        <f t="shared" si="10"/>
        <v>82.029338871321627</v>
      </c>
    </row>
    <row r="43" spans="1:36" s="349" customFormat="1" x14ac:dyDescent="0.4">
      <c r="A43" s="167" t="s">
        <v>348</v>
      </c>
      <c r="B43" s="352">
        <v>7</v>
      </c>
      <c r="C43" s="353">
        <v>6.3962999999999992</v>
      </c>
      <c r="D43" s="354">
        <v>1</v>
      </c>
      <c r="E43" s="379"/>
      <c r="F43" s="353">
        <f t="shared" si="8"/>
        <v>6.3962999999999992</v>
      </c>
      <c r="G43" s="353">
        <f t="shared" ref="G43:L43" si="17">$F$43</f>
        <v>6.3962999999999992</v>
      </c>
      <c r="H43" s="353">
        <f t="shared" si="17"/>
        <v>6.3962999999999992</v>
      </c>
      <c r="I43" s="353">
        <f t="shared" si="17"/>
        <v>6.3962999999999992</v>
      </c>
      <c r="J43" s="353">
        <f t="shared" si="17"/>
        <v>6.3962999999999992</v>
      </c>
      <c r="K43" s="353">
        <f t="shared" si="17"/>
        <v>6.3962999999999992</v>
      </c>
      <c r="L43" s="353">
        <f t="shared" si="17"/>
        <v>6.3962999999999992</v>
      </c>
      <c r="M43" s="353"/>
      <c r="N43" s="353"/>
      <c r="O43" s="353"/>
      <c r="P43" s="353"/>
      <c r="Q43" s="353">
        <v>0</v>
      </c>
      <c r="R43" s="353"/>
      <c r="S43" s="353"/>
      <c r="T43" s="353"/>
      <c r="U43" s="353"/>
      <c r="V43" s="353"/>
      <c r="W43" s="353"/>
      <c r="X43" s="353"/>
      <c r="Y43" s="353"/>
      <c r="Z43" s="353"/>
      <c r="AA43" s="353"/>
      <c r="AB43" s="353"/>
      <c r="AC43" s="353"/>
      <c r="AD43" s="353"/>
      <c r="AE43" s="353"/>
      <c r="AF43" s="353"/>
      <c r="AG43" s="353"/>
      <c r="AH43" s="353"/>
      <c r="AI43" s="353"/>
      <c r="AJ43" s="356">
        <f t="shared" si="10"/>
        <v>44.77409999999999</v>
      </c>
    </row>
    <row r="44" spans="1:36" s="349" customFormat="1" x14ac:dyDescent="0.4">
      <c r="A44" s="167" t="s">
        <v>357</v>
      </c>
      <c r="B44" s="352">
        <v>10</v>
      </c>
      <c r="C44" s="353">
        <v>1.7493994214400002</v>
      </c>
      <c r="D44" s="354">
        <v>1</v>
      </c>
      <c r="E44" s="379"/>
      <c r="F44" s="353">
        <f t="shared" si="8"/>
        <v>1.7493994214400002</v>
      </c>
      <c r="G44" s="353">
        <f>$F$44</f>
        <v>1.7493994214400002</v>
      </c>
      <c r="H44" s="357">
        <v>0.47408724321024009</v>
      </c>
      <c r="I44" s="357">
        <f t="shared" ref="I44:O44" si="18">$H$44</f>
        <v>0.47408724321024009</v>
      </c>
      <c r="J44" s="357">
        <f t="shared" si="18"/>
        <v>0.47408724321024009</v>
      </c>
      <c r="K44" s="357">
        <f t="shared" si="18"/>
        <v>0.47408724321024009</v>
      </c>
      <c r="L44" s="357">
        <f t="shared" si="18"/>
        <v>0.47408724321024009</v>
      </c>
      <c r="M44" s="357">
        <f t="shared" si="18"/>
        <v>0.47408724321024009</v>
      </c>
      <c r="N44" s="357">
        <f t="shared" si="18"/>
        <v>0.47408724321024009</v>
      </c>
      <c r="O44" s="357">
        <f t="shared" si="18"/>
        <v>0.47408724321024009</v>
      </c>
      <c r="P44" s="353"/>
      <c r="Q44" s="353">
        <v>0</v>
      </c>
      <c r="R44" s="353"/>
      <c r="S44" s="353"/>
      <c r="T44" s="353"/>
      <c r="U44" s="353"/>
      <c r="V44" s="353"/>
      <c r="W44" s="353"/>
      <c r="X44" s="353"/>
      <c r="Y44" s="353"/>
      <c r="Z44" s="353"/>
      <c r="AA44" s="353"/>
      <c r="AB44" s="353"/>
      <c r="AC44" s="353"/>
      <c r="AD44" s="353"/>
      <c r="AE44" s="353"/>
      <c r="AF44" s="353"/>
      <c r="AG44" s="353"/>
      <c r="AH44" s="353"/>
      <c r="AI44" s="353"/>
      <c r="AJ44" s="356">
        <f t="shared" si="10"/>
        <v>7.2914967885619228</v>
      </c>
    </row>
    <row r="45" spans="1:36" s="349" customFormat="1" x14ac:dyDescent="0.4">
      <c r="A45" s="167" t="s">
        <v>358</v>
      </c>
      <c r="B45" s="352">
        <v>8</v>
      </c>
      <c r="C45" s="353">
        <v>0.59386913279999998</v>
      </c>
      <c r="D45" s="354">
        <v>1</v>
      </c>
      <c r="E45" s="379"/>
      <c r="F45" s="353">
        <f t="shared" si="8"/>
        <v>0.59386913279999998</v>
      </c>
      <c r="G45" s="353">
        <f t="shared" ref="G45:M45" si="19">$F$45</f>
        <v>0.59386913279999998</v>
      </c>
      <c r="H45" s="353">
        <f t="shared" si="19"/>
        <v>0.59386913279999998</v>
      </c>
      <c r="I45" s="353">
        <f t="shared" si="19"/>
        <v>0.59386913279999998</v>
      </c>
      <c r="J45" s="353">
        <f t="shared" si="19"/>
        <v>0.59386913279999998</v>
      </c>
      <c r="K45" s="353">
        <f t="shared" si="19"/>
        <v>0.59386913279999998</v>
      </c>
      <c r="L45" s="353">
        <f t="shared" si="19"/>
        <v>0.59386913279999998</v>
      </c>
      <c r="M45" s="353">
        <f t="shared" si="19"/>
        <v>0.59386913279999998</v>
      </c>
      <c r="N45" s="353"/>
      <c r="O45" s="353"/>
      <c r="P45" s="353"/>
      <c r="Q45" s="353">
        <v>0</v>
      </c>
      <c r="R45" s="353"/>
      <c r="S45" s="353"/>
      <c r="T45" s="353"/>
      <c r="U45" s="353"/>
      <c r="V45" s="353"/>
      <c r="W45" s="353"/>
      <c r="X45" s="353"/>
      <c r="Y45" s="353"/>
      <c r="Z45" s="353"/>
      <c r="AA45" s="353"/>
      <c r="AB45" s="353"/>
      <c r="AC45" s="353"/>
      <c r="AD45" s="353"/>
      <c r="AE45" s="353"/>
      <c r="AF45" s="353"/>
      <c r="AG45" s="353"/>
      <c r="AH45" s="353"/>
      <c r="AI45" s="353"/>
      <c r="AJ45" s="356">
        <f t="shared" si="10"/>
        <v>4.7509530623999998</v>
      </c>
    </row>
    <row r="46" spans="1:36" s="349" customFormat="1" x14ac:dyDescent="0.4">
      <c r="A46" s="167" t="s">
        <v>359</v>
      </c>
      <c r="B46" s="352">
        <v>20</v>
      </c>
      <c r="C46" s="357">
        <v>0.43929600000000002</v>
      </c>
      <c r="D46" s="354">
        <v>1</v>
      </c>
      <c r="E46" s="379"/>
      <c r="F46" s="357">
        <f t="shared" si="8"/>
        <v>0.43929600000000002</v>
      </c>
      <c r="G46" s="357">
        <f t="shared" ref="G46:Y46" si="20">$F$46</f>
        <v>0.43929600000000002</v>
      </c>
      <c r="H46" s="357">
        <f t="shared" si="20"/>
        <v>0.43929600000000002</v>
      </c>
      <c r="I46" s="357">
        <f t="shared" si="20"/>
        <v>0.43929600000000002</v>
      </c>
      <c r="J46" s="357">
        <f t="shared" si="20"/>
        <v>0.43929600000000002</v>
      </c>
      <c r="K46" s="357">
        <f t="shared" si="20"/>
        <v>0.43929600000000002</v>
      </c>
      <c r="L46" s="357">
        <f t="shared" si="20"/>
        <v>0.43929600000000002</v>
      </c>
      <c r="M46" s="357">
        <f t="shared" si="20"/>
        <v>0.43929600000000002</v>
      </c>
      <c r="N46" s="357">
        <f t="shared" si="20"/>
        <v>0.43929600000000002</v>
      </c>
      <c r="O46" s="357">
        <f t="shared" si="20"/>
        <v>0.43929600000000002</v>
      </c>
      <c r="P46" s="357">
        <f t="shared" si="20"/>
        <v>0.43929600000000002</v>
      </c>
      <c r="Q46" s="357">
        <f t="shared" si="20"/>
        <v>0.43929600000000002</v>
      </c>
      <c r="R46" s="357">
        <f t="shared" si="20"/>
        <v>0.43929600000000002</v>
      </c>
      <c r="S46" s="357">
        <f t="shared" si="20"/>
        <v>0.43929600000000002</v>
      </c>
      <c r="T46" s="357">
        <f t="shared" si="20"/>
        <v>0.43929600000000002</v>
      </c>
      <c r="U46" s="357">
        <f t="shared" si="20"/>
        <v>0.43929600000000002</v>
      </c>
      <c r="V46" s="357">
        <f t="shared" si="20"/>
        <v>0.43929600000000002</v>
      </c>
      <c r="W46" s="357">
        <f t="shared" si="20"/>
        <v>0.43929600000000002</v>
      </c>
      <c r="X46" s="357">
        <f t="shared" si="20"/>
        <v>0.43929600000000002</v>
      </c>
      <c r="Y46" s="357">
        <f t="shared" si="20"/>
        <v>0.43929600000000002</v>
      </c>
      <c r="Z46" s="353"/>
      <c r="AA46" s="353"/>
      <c r="AB46" s="353"/>
      <c r="AC46" s="353"/>
      <c r="AD46" s="353"/>
      <c r="AE46" s="353"/>
      <c r="AF46" s="353"/>
      <c r="AG46" s="353"/>
      <c r="AH46" s="353"/>
      <c r="AI46" s="353"/>
      <c r="AJ46" s="356">
        <f t="shared" si="10"/>
        <v>8.7859199999999991</v>
      </c>
    </row>
    <row r="47" spans="1:36" s="349" customFormat="1" x14ac:dyDescent="0.4">
      <c r="A47" s="167" t="s">
        <v>360</v>
      </c>
      <c r="B47" s="352">
        <v>3</v>
      </c>
      <c r="C47" s="353">
        <v>0.65688480000000005</v>
      </c>
      <c r="D47" s="354">
        <v>1</v>
      </c>
      <c r="E47" s="379"/>
      <c r="F47" s="353">
        <f t="shared" si="8"/>
        <v>0.65688480000000005</v>
      </c>
      <c r="G47" s="353">
        <f>$F$47</f>
        <v>0.65688480000000005</v>
      </c>
      <c r="H47" s="353">
        <f>$F$47</f>
        <v>0.65688480000000005</v>
      </c>
      <c r="I47" s="353"/>
      <c r="J47" s="353"/>
      <c r="K47" s="353"/>
      <c r="L47" s="353"/>
      <c r="M47" s="353"/>
      <c r="N47" s="353"/>
      <c r="O47" s="353"/>
      <c r="P47" s="353"/>
      <c r="Q47" s="353">
        <v>0</v>
      </c>
      <c r="R47" s="353"/>
      <c r="S47" s="353"/>
      <c r="T47" s="353"/>
      <c r="U47" s="353"/>
      <c r="V47" s="353"/>
      <c r="W47" s="353"/>
      <c r="X47" s="353"/>
      <c r="Y47" s="353"/>
      <c r="Z47" s="353"/>
      <c r="AA47" s="353"/>
      <c r="AB47" s="353"/>
      <c r="AC47" s="353"/>
      <c r="AD47" s="353"/>
      <c r="AE47" s="353"/>
      <c r="AF47" s="353"/>
      <c r="AG47" s="353"/>
      <c r="AH47" s="353"/>
      <c r="AI47" s="353"/>
      <c r="AJ47" s="356">
        <f t="shared" si="10"/>
        <v>1.9706544000000001</v>
      </c>
    </row>
    <row r="48" spans="1:36" s="349" customFormat="1" x14ac:dyDescent="0.4">
      <c r="A48" s="358" t="s">
        <v>204</v>
      </c>
      <c r="B48" s="359"/>
      <c r="C48" s="360">
        <f>SUM(C35:C47)</f>
        <v>980.22245932671899</v>
      </c>
      <c r="D48" s="361">
        <f>F48/C48</f>
        <v>1</v>
      </c>
      <c r="E48" s="362"/>
      <c r="F48" s="363">
        <f t="shared" ref="F48:AJ48" si="21">SUM(F35:F47)</f>
        <v>980.22245932671899</v>
      </c>
      <c r="G48" s="364">
        <f t="shared" si="21"/>
        <v>980.22245932671899</v>
      </c>
      <c r="H48" s="360">
        <f t="shared" si="21"/>
        <v>641.99882130239689</v>
      </c>
      <c r="I48" s="360">
        <f t="shared" si="21"/>
        <v>641.34193650239695</v>
      </c>
      <c r="J48" s="360">
        <f t="shared" si="21"/>
        <v>641.34193650239695</v>
      </c>
      <c r="K48" s="360">
        <f t="shared" si="21"/>
        <v>641.34193650239695</v>
      </c>
      <c r="L48" s="360">
        <f t="shared" si="21"/>
        <v>641.34193650239695</v>
      </c>
      <c r="M48" s="360">
        <f t="shared" si="21"/>
        <v>356.63551650239708</v>
      </c>
      <c r="N48" s="360">
        <f t="shared" si="21"/>
        <v>356.04164736959706</v>
      </c>
      <c r="O48" s="360">
        <f t="shared" si="21"/>
        <v>356.04164736959706</v>
      </c>
      <c r="P48" s="360">
        <f t="shared" si="21"/>
        <v>0.43929600000000002</v>
      </c>
      <c r="Q48" s="380">
        <f t="shared" si="21"/>
        <v>0.43929600000000002</v>
      </c>
      <c r="R48" s="360">
        <f t="shared" si="21"/>
        <v>0.43929600000000002</v>
      </c>
      <c r="S48" s="360">
        <f t="shared" si="21"/>
        <v>0.43929600000000002</v>
      </c>
      <c r="T48" s="360">
        <f t="shared" si="21"/>
        <v>0.43929600000000002</v>
      </c>
      <c r="U48" s="360">
        <f t="shared" si="21"/>
        <v>0.43929600000000002</v>
      </c>
      <c r="V48" s="360">
        <f t="shared" si="21"/>
        <v>0.43929600000000002</v>
      </c>
      <c r="W48" s="360">
        <f t="shared" si="21"/>
        <v>0.43929600000000002</v>
      </c>
      <c r="X48" s="360">
        <f t="shared" si="21"/>
        <v>0.43929600000000002</v>
      </c>
      <c r="Y48" s="360">
        <f t="shared" si="21"/>
        <v>0.43929600000000002</v>
      </c>
      <c r="Z48" s="360">
        <f t="shared" si="21"/>
        <v>0</v>
      </c>
      <c r="AA48" s="360">
        <f t="shared" si="21"/>
        <v>0</v>
      </c>
      <c r="AB48" s="360">
        <f t="shared" si="21"/>
        <v>0</v>
      </c>
      <c r="AC48" s="360">
        <f t="shared" si="21"/>
        <v>0</v>
      </c>
      <c r="AD48" s="360">
        <f t="shared" si="21"/>
        <v>0</v>
      </c>
      <c r="AE48" s="360">
        <f t="shared" si="21"/>
        <v>0</v>
      </c>
      <c r="AF48" s="360">
        <f t="shared" si="21"/>
        <v>0</v>
      </c>
      <c r="AG48" s="360">
        <f t="shared" si="21"/>
        <v>0</v>
      </c>
      <c r="AH48" s="360">
        <f t="shared" si="21"/>
        <v>0</v>
      </c>
      <c r="AI48" s="365">
        <f t="shared" si="21"/>
        <v>0</v>
      </c>
      <c r="AJ48" s="363">
        <f t="shared" si="21"/>
        <v>6240.9232572070132</v>
      </c>
    </row>
    <row r="49" spans="1:36" s="349" customFormat="1" x14ac:dyDescent="0.4">
      <c r="A49" s="366" t="s">
        <v>141</v>
      </c>
      <c r="B49" s="367"/>
      <c r="C49" s="368"/>
      <c r="D49" s="368"/>
      <c r="E49" s="362"/>
      <c r="F49" s="363">
        <v>0</v>
      </c>
      <c r="G49" s="364">
        <f t="shared" ref="G49:AI49" si="22">F48-G48</f>
        <v>0</v>
      </c>
      <c r="H49" s="364">
        <f t="shared" si="22"/>
        <v>338.2236380243221</v>
      </c>
      <c r="I49" s="364">
        <f t="shared" si="22"/>
        <v>0.65688479999994343</v>
      </c>
      <c r="J49" s="364">
        <f t="shared" si="22"/>
        <v>0</v>
      </c>
      <c r="K49" s="364">
        <f t="shared" si="22"/>
        <v>0</v>
      </c>
      <c r="L49" s="364">
        <f t="shared" si="22"/>
        <v>0</v>
      </c>
      <c r="M49" s="364">
        <f t="shared" si="22"/>
        <v>284.70641999999987</v>
      </c>
      <c r="N49" s="364">
        <f t="shared" si="22"/>
        <v>0.59386913280002318</v>
      </c>
      <c r="O49" s="364">
        <f t="shared" si="22"/>
        <v>0</v>
      </c>
      <c r="P49" s="364">
        <f t="shared" si="22"/>
        <v>355.60235136959705</v>
      </c>
      <c r="Q49" s="364">
        <f t="shared" si="22"/>
        <v>0</v>
      </c>
      <c r="R49" s="364">
        <f t="shared" si="22"/>
        <v>0</v>
      </c>
      <c r="S49" s="364">
        <f t="shared" si="22"/>
        <v>0</v>
      </c>
      <c r="T49" s="364">
        <f t="shared" si="22"/>
        <v>0</v>
      </c>
      <c r="U49" s="364">
        <f t="shared" si="22"/>
        <v>0</v>
      </c>
      <c r="V49" s="364">
        <f t="shared" si="22"/>
        <v>0</v>
      </c>
      <c r="W49" s="364">
        <f t="shared" si="22"/>
        <v>0</v>
      </c>
      <c r="X49" s="364">
        <f t="shared" si="22"/>
        <v>0</v>
      </c>
      <c r="Y49" s="364">
        <f t="shared" si="22"/>
        <v>0</v>
      </c>
      <c r="Z49" s="364">
        <f t="shared" si="22"/>
        <v>0.43929600000000002</v>
      </c>
      <c r="AA49" s="364">
        <f t="shared" si="22"/>
        <v>0</v>
      </c>
      <c r="AB49" s="364">
        <f t="shared" si="22"/>
        <v>0</v>
      </c>
      <c r="AC49" s="364">
        <f t="shared" si="22"/>
        <v>0</v>
      </c>
      <c r="AD49" s="364">
        <f t="shared" si="22"/>
        <v>0</v>
      </c>
      <c r="AE49" s="364">
        <f t="shared" si="22"/>
        <v>0</v>
      </c>
      <c r="AF49" s="364">
        <f t="shared" si="22"/>
        <v>0</v>
      </c>
      <c r="AG49" s="364">
        <f t="shared" si="22"/>
        <v>0</v>
      </c>
      <c r="AH49" s="364">
        <f t="shared" si="22"/>
        <v>0</v>
      </c>
      <c r="AI49" s="364">
        <f t="shared" si="22"/>
        <v>0</v>
      </c>
    </row>
    <row r="50" spans="1:36" s="349" customFormat="1" x14ac:dyDescent="0.4">
      <c r="A50" s="366" t="s">
        <v>143</v>
      </c>
      <c r="B50" s="367"/>
      <c r="C50" s="368"/>
      <c r="D50" s="368"/>
      <c r="E50" s="362"/>
      <c r="F50" s="363">
        <v>0</v>
      </c>
      <c r="G50" s="369">
        <f t="shared" ref="G50:AI50" si="23">$F$48-G48</f>
        <v>0</v>
      </c>
      <c r="H50" s="369">
        <f t="shared" si="23"/>
        <v>338.2236380243221</v>
      </c>
      <c r="I50" s="369">
        <f t="shared" si="23"/>
        <v>338.88052282432204</v>
      </c>
      <c r="J50" s="369">
        <f t="shared" si="23"/>
        <v>338.88052282432204</v>
      </c>
      <c r="K50" s="369">
        <f t="shared" si="23"/>
        <v>338.88052282432204</v>
      </c>
      <c r="L50" s="369">
        <f t="shared" si="23"/>
        <v>338.88052282432204</v>
      </c>
      <c r="M50" s="369">
        <f t="shared" si="23"/>
        <v>623.58694282432191</v>
      </c>
      <c r="N50" s="369">
        <f t="shared" si="23"/>
        <v>624.18081195712193</v>
      </c>
      <c r="O50" s="369">
        <f t="shared" si="23"/>
        <v>624.18081195712193</v>
      </c>
      <c r="P50" s="369">
        <f t="shared" si="23"/>
        <v>979.78316332671898</v>
      </c>
      <c r="Q50" s="369">
        <f t="shared" si="23"/>
        <v>979.78316332671898</v>
      </c>
      <c r="R50" s="369">
        <f t="shared" si="23"/>
        <v>979.78316332671898</v>
      </c>
      <c r="S50" s="369">
        <f t="shared" si="23"/>
        <v>979.78316332671898</v>
      </c>
      <c r="T50" s="369">
        <f t="shared" si="23"/>
        <v>979.78316332671898</v>
      </c>
      <c r="U50" s="369">
        <f t="shared" si="23"/>
        <v>979.78316332671898</v>
      </c>
      <c r="V50" s="369">
        <f t="shared" si="23"/>
        <v>979.78316332671898</v>
      </c>
      <c r="W50" s="369">
        <f t="shared" si="23"/>
        <v>979.78316332671898</v>
      </c>
      <c r="X50" s="369">
        <f t="shared" si="23"/>
        <v>979.78316332671898</v>
      </c>
      <c r="Y50" s="369">
        <f t="shared" si="23"/>
        <v>979.78316332671898</v>
      </c>
      <c r="Z50" s="369">
        <f t="shared" si="23"/>
        <v>980.22245932671899</v>
      </c>
      <c r="AA50" s="369">
        <f t="shared" si="23"/>
        <v>980.22245932671899</v>
      </c>
      <c r="AB50" s="369">
        <f t="shared" si="23"/>
        <v>980.22245932671899</v>
      </c>
      <c r="AC50" s="369">
        <f t="shared" si="23"/>
        <v>980.22245932671899</v>
      </c>
      <c r="AD50" s="369">
        <f t="shared" si="23"/>
        <v>980.22245932671899</v>
      </c>
      <c r="AE50" s="369">
        <f t="shared" si="23"/>
        <v>980.22245932671899</v>
      </c>
      <c r="AF50" s="369">
        <f t="shared" si="23"/>
        <v>980.22245932671899</v>
      </c>
      <c r="AG50" s="369">
        <f t="shared" si="23"/>
        <v>980.22245932671899</v>
      </c>
      <c r="AH50" s="369">
        <f t="shared" si="23"/>
        <v>980.22245932671899</v>
      </c>
      <c r="AI50" s="369">
        <f t="shared" si="23"/>
        <v>980.22245932671899</v>
      </c>
      <c r="AJ50" s="370"/>
    </row>
    <row r="51" spans="1:36" s="349" customFormat="1" x14ac:dyDescent="0.4">
      <c r="A51" s="371" t="s">
        <v>329</v>
      </c>
      <c r="B51" s="372">
        <f>SUMPRODUCT(B35:B47,C35:C47)/C48</f>
        <v>9.0886964476341152</v>
      </c>
    </row>
    <row r="52" spans="1:36" s="349" customFormat="1" x14ac:dyDescent="0.4"/>
    <row r="53" spans="1:36" s="349" customFormat="1" x14ac:dyDescent="0.4">
      <c r="A53" s="482" t="s">
        <v>3</v>
      </c>
      <c r="B53" s="483"/>
      <c r="C53" s="483"/>
      <c r="D53" s="483"/>
    </row>
    <row r="54" spans="1:36" s="349" customFormat="1" ht="44.25" customHeight="1" x14ac:dyDescent="0.4">
      <c r="A54" s="484" t="s">
        <v>361</v>
      </c>
      <c r="B54" s="485"/>
      <c r="C54" s="485"/>
      <c r="D54" s="486"/>
    </row>
  </sheetData>
  <mergeCells count="20">
    <mergeCell ref="E33:AI33"/>
    <mergeCell ref="AJ33:AJ34"/>
    <mergeCell ref="A53:D53"/>
    <mergeCell ref="A54:D54"/>
    <mergeCell ref="A33:A34"/>
    <mergeCell ref="B33:B34"/>
    <mergeCell ref="C33:C34"/>
    <mergeCell ref="D33:D34"/>
    <mergeCell ref="AJ19:AJ20"/>
    <mergeCell ref="A2:A3"/>
    <mergeCell ref="B2:B3"/>
    <mergeCell ref="C2:C3"/>
    <mergeCell ref="D2:D3"/>
    <mergeCell ref="E2:AI2"/>
    <mergeCell ref="AJ2:AJ3"/>
    <mergeCell ref="A19:A20"/>
    <mergeCell ref="B19:B20"/>
    <mergeCell ref="C19:C20"/>
    <mergeCell ref="D19:D20"/>
    <mergeCell ref="E19:AI19"/>
  </mergeCells>
  <pageMargins left="0.7" right="0.7" top="0.75" bottom="0.75" header="0.3" footer="0.3"/>
  <legacy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B12C-DEDE-4BE2-83AF-B1D21852E66F}">
  <dimension ref="A1:CS222"/>
  <sheetViews>
    <sheetView topLeftCell="AW137" workbookViewId="0">
      <selection activeCell="BC161" sqref="BC161"/>
    </sheetView>
  </sheetViews>
  <sheetFormatPr defaultColWidth="7.07421875" defaultRowHeight="15" x14ac:dyDescent="0.4"/>
  <cols>
    <col min="1" max="1" width="15.07421875" style="161" bestFit="1" customWidth="1"/>
    <col min="2" max="2" width="17" style="161" customWidth="1"/>
    <col min="3" max="3" width="10.07421875" style="161" customWidth="1"/>
    <col min="4" max="7" width="14.765625" style="161" customWidth="1"/>
    <col min="8" max="20" width="7.4609375" style="161" customWidth="1"/>
    <col min="21" max="36" width="11.07421875" style="161" bestFit="1" customWidth="1"/>
    <col min="37" max="37" width="11" style="161" bestFit="1" customWidth="1"/>
    <col min="38" max="38" width="7.07421875" style="161"/>
    <col min="39" max="48" width="8.53515625" style="161" bestFit="1" customWidth="1"/>
    <col min="49" max="67" width="7.53515625" style="161" customWidth="1"/>
    <col min="68" max="68" width="7.07421875" style="161"/>
    <col min="69" max="69" width="4.53515625" style="161" bestFit="1" customWidth="1"/>
    <col min="70" max="97" width="10.69140625" style="161" customWidth="1"/>
    <col min="98" max="16384" width="7.07421875" style="161"/>
  </cols>
  <sheetData>
    <row r="1" spans="1:97" x14ac:dyDescent="0.4">
      <c r="A1" s="464" t="s">
        <v>231</v>
      </c>
      <c r="B1" s="464"/>
      <c r="C1" s="464"/>
    </row>
    <row r="2" spans="1:97" s="163" customFormat="1" ht="36" customHeight="1" x14ac:dyDescent="0.4">
      <c r="A2" s="494" t="s">
        <v>232</v>
      </c>
      <c r="B2" s="494"/>
      <c r="C2" s="494"/>
      <c r="D2" s="494"/>
      <c r="E2" s="494"/>
      <c r="F2" s="494"/>
      <c r="G2" s="494"/>
      <c r="H2" s="162"/>
      <c r="I2" s="162">
        <v>1</v>
      </c>
      <c r="J2" s="162">
        <v>2</v>
      </c>
      <c r="K2" s="162">
        <v>3</v>
      </c>
      <c r="L2" s="162">
        <v>4</v>
      </c>
      <c r="M2" s="162">
        <v>5</v>
      </c>
      <c r="N2" s="162">
        <v>6</v>
      </c>
      <c r="O2" s="162">
        <v>7</v>
      </c>
      <c r="P2" s="162">
        <v>8</v>
      </c>
      <c r="Q2" s="162">
        <v>9</v>
      </c>
      <c r="R2" s="162">
        <v>10</v>
      </c>
      <c r="S2" s="162">
        <v>11</v>
      </c>
      <c r="T2" s="162">
        <v>12</v>
      </c>
      <c r="U2" s="162">
        <v>13</v>
      </c>
      <c r="V2" s="162">
        <v>14</v>
      </c>
      <c r="W2" s="162">
        <v>15</v>
      </c>
      <c r="X2" s="162">
        <v>16</v>
      </c>
      <c r="Y2" s="162">
        <v>17</v>
      </c>
      <c r="Z2" s="162">
        <v>18</v>
      </c>
      <c r="AA2" s="162">
        <v>19</v>
      </c>
      <c r="AB2" s="162">
        <v>20</v>
      </c>
      <c r="AC2" s="162">
        <v>21</v>
      </c>
      <c r="AD2" s="162">
        <v>22</v>
      </c>
      <c r="AE2" s="162">
        <v>23</v>
      </c>
      <c r="AF2" s="162">
        <v>24</v>
      </c>
      <c r="AG2" s="162">
        <v>25</v>
      </c>
      <c r="AH2" s="162">
        <v>26</v>
      </c>
      <c r="AI2" s="162">
        <v>27</v>
      </c>
      <c r="AJ2" s="162">
        <v>28</v>
      </c>
      <c r="AK2" s="162"/>
      <c r="AN2" s="162">
        <v>1</v>
      </c>
      <c r="AO2" s="162">
        <v>2</v>
      </c>
      <c r="AP2" s="162">
        <v>3</v>
      </c>
      <c r="AQ2" s="162">
        <v>4</v>
      </c>
      <c r="AR2" s="162">
        <v>5</v>
      </c>
      <c r="AS2" s="162">
        <v>6</v>
      </c>
      <c r="AT2" s="162">
        <v>7</v>
      </c>
      <c r="AU2" s="162">
        <v>8</v>
      </c>
      <c r="AV2" s="162">
        <v>9</v>
      </c>
      <c r="AW2" s="162">
        <v>10</v>
      </c>
      <c r="AX2" s="162">
        <v>11</v>
      </c>
      <c r="AY2" s="162">
        <v>12</v>
      </c>
      <c r="AZ2" s="162">
        <v>13</v>
      </c>
      <c r="BA2" s="162">
        <v>14</v>
      </c>
      <c r="BB2" s="162">
        <v>15</v>
      </c>
      <c r="BC2" s="162">
        <v>16</v>
      </c>
      <c r="BD2" s="162">
        <v>17</v>
      </c>
      <c r="BE2" s="162">
        <v>18</v>
      </c>
      <c r="BF2" s="162">
        <v>19</v>
      </c>
      <c r="BG2" s="162">
        <v>20</v>
      </c>
      <c r="BH2" s="162">
        <v>21</v>
      </c>
      <c r="BI2" s="162">
        <v>22</v>
      </c>
      <c r="BJ2" s="162">
        <v>23</v>
      </c>
      <c r="BK2" s="162">
        <v>24</v>
      </c>
      <c r="BL2" s="162">
        <v>25</v>
      </c>
      <c r="BM2" s="162">
        <v>26</v>
      </c>
      <c r="BN2" s="162">
        <v>27</v>
      </c>
      <c r="BO2" s="162">
        <v>28</v>
      </c>
      <c r="BQ2" s="162"/>
      <c r="BR2" s="162">
        <v>1</v>
      </c>
      <c r="BS2" s="162">
        <v>2</v>
      </c>
      <c r="BT2" s="162">
        <v>3</v>
      </c>
      <c r="BU2" s="162">
        <v>4</v>
      </c>
      <c r="BV2" s="162">
        <v>5</v>
      </c>
      <c r="BW2" s="162">
        <v>6</v>
      </c>
      <c r="BX2" s="162">
        <v>7</v>
      </c>
      <c r="BY2" s="162">
        <v>8</v>
      </c>
      <c r="BZ2" s="162">
        <v>9</v>
      </c>
      <c r="CA2" s="162">
        <v>10</v>
      </c>
      <c r="CB2" s="162">
        <v>11</v>
      </c>
      <c r="CC2" s="162">
        <v>12</v>
      </c>
      <c r="CD2" s="162">
        <v>13</v>
      </c>
      <c r="CE2" s="162">
        <v>14</v>
      </c>
      <c r="CF2" s="162">
        <v>15</v>
      </c>
      <c r="CG2" s="162">
        <v>16</v>
      </c>
      <c r="CH2" s="162">
        <v>17</v>
      </c>
      <c r="CI2" s="162">
        <v>18</v>
      </c>
      <c r="CJ2" s="162">
        <v>19</v>
      </c>
      <c r="CK2" s="162">
        <v>20</v>
      </c>
      <c r="CL2" s="162">
        <v>21</v>
      </c>
      <c r="CM2" s="162">
        <v>22</v>
      </c>
      <c r="CN2" s="162">
        <v>23</v>
      </c>
      <c r="CO2" s="162">
        <v>24</v>
      </c>
      <c r="CP2" s="162">
        <v>25</v>
      </c>
      <c r="CQ2" s="162">
        <v>26</v>
      </c>
      <c r="CR2" s="162">
        <v>27</v>
      </c>
      <c r="CS2" s="162">
        <v>28</v>
      </c>
    </row>
    <row r="3" spans="1:97" x14ac:dyDescent="0.4">
      <c r="A3" s="495" t="s">
        <v>233</v>
      </c>
      <c r="B3" s="495" t="s">
        <v>234</v>
      </c>
      <c r="C3" s="495" t="s">
        <v>235</v>
      </c>
      <c r="D3" s="441" t="s">
        <v>201</v>
      </c>
      <c r="E3" s="441" t="s">
        <v>236</v>
      </c>
      <c r="F3" s="441" t="s">
        <v>237</v>
      </c>
      <c r="G3" s="441" t="s">
        <v>238</v>
      </c>
      <c r="H3" s="508" t="s">
        <v>44</v>
      </c>
      <c r="I3" s="509"/>
      <c r="J3" s="509"/>
      <c r="K3" s="509"/>
      <c r="L3" s="509"/>
      <c r="M3" s="509"/>
      <c r="N3" s="509"/>
      <c r="O3" s="509"/>
      <c r="P3" s="509"/>
      <c r="Q3" s="509"/>
      <c r="R3" s="509"/>
      <c r="S3" s="509"/>
      <c r="T3" s="509"/>
      <c r="U3" s="509"/>
      <c r="V3" s="509"/>
      <c r="W3" s="509"/>
      <c r="X3" s="509"/>
      <c r="Y3" s="509"/>
      <c r="Z3" s="509"/>
      <c r="AA3" s="509"/>
      <c r="AB3" s="509"/>
      <c r="AC3" s="509"/>
      <c r="AD3" s="509"/>
      <c r="AE3" s="509"/>
      <c r="AF3" s="509"/>
      <c r="AG3" s="509"/>
      <c r="AH3" s="509"/>
      <c r="AI3" s="509"/>
      <c r="AJ3" s="509"/>
      <c r="AK3" s="498" t="s">
        <v>1</v>
      </c>
      <c r="AM3" s="500" t="s">
        <v>239</v>
      </c>
      <c r="AN3" s="501"/>
      <c r="AO3" s="501"/>
      <c r="AP3" s="501"/>
      <c r="AQ3" s="501"/>
      <c r="AR3" s="501"/>
      <c r="AS3" s="501"/>
      <c r="AT3" s="501"/>
      <c r="AU3" s="501"/>
      <c r="AV3" s="501"/>
      <c r="AW3" s="501"/>
      <c r="AX3" s="501"/>
      <c r="AY3" s="501"/>
      <c r="AZ3" s="501"/>
      <c r="BA3" s="501"/>
      <c r="BB3" s="501"/>
      <c r="BC3" s="501"/>
      <c r="BD3" s="501"/>
      <c r="BE3" s="501"/>
      <c r="BF3" s="501"/>
      <c r="BG3" s="501"/>
      <c r="BH3" s="501"/>
      <c r="BI3" s="501"/>
      <c r="BJ3" s="501"/>
      <c r="BK3" s="501"/>
      <c r="BL3" s="501"/>
      <c r="BM3" s="501"/>
      <c r="BN3" s="501"/>
      <c r="BO3" s="501"/>
      <c r="BQ3" s="502" t="s">
        <v>240</v>
      </c>
      <c r="BR3" s="503"/>
      <c r="BS3" s="503"/>
      <c r="BT3" s="503"/>
      <c r="BU3" s="503"/>
      <c r="BV3" s="503"/>
      <c r="BW3" s="503"/>
      <c r="BX3" s="503"/>
      <c r="BY3" s="503"/>
      <c r="BZ3" s="503"/>
      <c r="CA3" s="503"/>
      <c r="CB3" s="503"/>
      <c r="CC3" s="503"/>
      <c r="CD3" s="503"/>
      <c r="CE3" s="503"/>
      <c r="CF3" s="503"/>
      <c r="CG3" s="503"/>
      <c r="CH3" s="503"/>
      <c r="CI3" s="503"/>
      <c r="CJ3" s="503"/>
      <c r="CK3" s="503"/>
      <c r="CL3" s="503"/>
      <c r="CM3" s="503"/>
      <c r="CN3" s="503"/>
      <c r="CO3" s="503"/>
      <c r="CP3" s="503"/>
      <c r="CQ3" s="503"/>
      <c r="CR3" s="503"/>
      <c r="CS3" s="503"/>
    </row>
    <row r="4" spans="1:97" x14ac:dyDescent="0.4">
      <c r="A4" s="496"/>
      <c r="B4" s="497"/>
      <c r="C4" s="496"/>
      <c r="D4" s="446"/>
      <c r="E4" s="446"/>
      <c r="F4" s="446"/>
      <c r="G4" s="446"/>
      <c r="H4" s="164">
        <v>2018</v>
      </c>
      <c r="I4" s="164">
        <v>2019</v>
      </c>
      <c r="J4" s="164">
        <f>I4+1</f>
        <v>2020</v>
      </c>
      <c r="K4" s="164">
        <f t="shared" ref="K4:AJ4" si="0">J4+1</f>
        <v>2021</v>
      </c>
      <c r="L4" s="164">
        <f t="shared" si="0"/>
        <v>2022</v>
      </c>
      <c r="M4" s="164">
        <f t="shared" si="0"/>
        <v>2023</v>
      </c>
      <c r="N4" s="164">
        <f t="shared" si="0"/>
        <v>2024</v>
      </c>
      <c r="O4" s="164">
        <f t="shared" si="0"/>
        <v>2025</v>
      </c>
      <c r="P4" s="164">
        <f t="shared" si="0"/>
        <v>2026</v>
      </c>
      <c r="Q4" s="164">
        <f t="shared" si="0"/>
        <v>2027</v>
      </c>
      <c r="R4" s="164">
        <f t="shared" si="0"/>
        <v>2028</v>
      </c>
      <c r="S4" s="164">
        <f t="shared" si="0"/>
        <v>2029</v>
      </c>
      <c r="T4" s="164">
        <f t="shared" si="0"/>
        <v>2030</v>
      </c>
      <c r="U4" s="164">
        <f t="shared" si="0"/>
        <v>2031</v>
      </c>
      <c r="V4" s="164">
        <f t="shared" si="0"/>
        <v>2032</v>
      </c>
      <c r="W4" s="164">
        <f t="shared" si="0"/>
        <v>2033</v>
      </c>
      <c r="X4" s="164">
        <f t="shared" si="0"/>
        <v>2034</v>
      </c>
      <c r="Y4" s="164">
        <f t="shared" si="0"/>
        <v>2035</v>
      </c>
      <c r="Z4" s="164">
        <f t="shared" si="0"/>
        <v>2036</v>
      </c>
      <c r="AA4" s="164">
        <f t="shared" si="0"/>
        <v>2037</v>
      </c>
      <c r="AB4" s="164">
        <f t="shared" si="0"/>
        <v>2038</v>
      </c>
      <c r="AC4" s="164">
        <f t="shared" si="0"/>
        <v>2039</v>
      </c>
      <c r="AD4" s="164">
        <f t="shared" si="0"/>
        <v>2040</v>
      </c>
      <c r="AE4" s="164">
        <f t="shared" si="0"/>
        <v>2041</v>
      </c>
      <c r="AF4" s="164">
        <f t="shared" si="0"/>
        <v>2042</v>
      </c>
      <c r="AG4" s="164">
        <f t="shared" si="0"/>
        <v>2043</v>
      </c>
      <c r="AH4" s="164">
        <f t="shared" si="0"/>
        <v>2044</v>
      </c>
      <c r="AI4" s="164">
        <f t="shared" si="0"/>
        <v>2045</v>
      </c>
      <c r="AJ4" s="164">
        <f t="shared" si="0"/>
        <v>2046</v>
      </c>
      <c r="AK4" s="499"/>
      <c r="AM4" s="165">
        <v>2018</v>
      </c>
      <c r="AN4" s="165">
        <f>AM4+1</f>
        <v>2019</v>
      </c>
      <c r="AO4" s="165">
        <f t="shared" ref="AO4:BO4" si="1">AN4+1</f>
        <v>2020</v>
      </c>
      <c r="AP4" s="165">
        <f t="shared" si="1"/>
        <v>2021</v>
      </c>
      <c r="AQ4" s="165">
        <f t="shared" si="1"/>
        <v>2022</v>
      </c>
      <c r="AR4" s="165">
        <f t="shared" si="1"/>
        <v>2023</v>
      </c>
      <c r="AS4" s="165">
        <f t="shared" si="1"/>
        <v>2024</v>
      </c>
      <c r="AT4" s="165">
        <f t="shared" si="1"/>
        <v>2025</v>
      </c>
      <c r="AU4" s="165">
        <f t="shared" si="1"/>
        <v>2026</v>
      </c>
      <c r="AV4" s="165">
        <f t="shared" si="1"/>
        <v>2027</v>
      </c>
      <c r="AW4" s="165">
        <f t="shared" si="1"/>
        <v>2028</v>
      </c>
      <c r="AX4" s="165">
        <f t="shared" si="1"/>
        <v>2029</v>
      </c>
      <c r="AY4" s="165">
        <f t="shared" si="1"/>
        <v>2030</v>
      </c>
      <c r="AZ4" s="165">
        <f t="shared" si="1"/>
        <v>2031</v>
      </c>
      <c r="BA4" s="165">
        <f t="shared" si="1"/>
        <v>2032</v>
      </c>
      <c r="BB4" s="165">
        <f t="shared" si="1"/>
        <v>2033</v>
      </c>
      <c r="BC4" s="165">
        <f t="shared" si="1"/>
        <v>2034</v>
      </c>
      <c r="BD4" s="165">
        <f t="shared" si="1"/>
        <v>2035</v>
      </c>
      <c r="BE4" s="165">
        <f t="shared" si="1"/>
        <v>2036</v>
      </c>
      <c r="BF4" s="165">
        <f t="shared" si="1"/>
        <v>2037</v>
      </c>
      <c r="BG4" s="165">
        <f t="shared" si="1"/>
        <v>2038</v>
      </c>
      <c r="BH4" s="165">
        <f t="shared" si="1"/>
        <v>2039</v>
      </c>
      <c r="BI4" s="165">
        <f t="shared" si="1"/>
        <v>2040</v>
      </c>
      <c r="BJ4" s="165">
        <f t="shared" si="1"/>
        <v>2041</v>
      </c>
      <c r="BK4" s="165">
        <f t="shared" si="1"/>
        <v>2042</v>
      </c>
      <c r="BL4" s="165">
        <f t="shared" si="1"/>
        <v>2043</v>
      </c>
      <c r="BM4" s="165">
        <f t="shared" si="1"/>
        <v>2044</v>
      </c>
      <c r="BN4" s="165">
        <f t="shared" si="1"/>
        <v>2045</v>
      </c>
      <c r="BO4" s="165">
        <f t="shared" si="1"/>
        <v>2046</v>
      </c>
      <c r="BQ4" s="166">
        <v>2018</v>
      </c>
      <c r="BR4" s="166">
        <f>BQ4+1</f>
        <v>2019</v>
      </c>
      <c r="BS4" s="166">
        <f t="shared" ref="BS4:CS4" si="2">BR4+1</f>
        <v>2020</v>
      </c>
      <c r="BT4" s="166">
        <f t="shared" si="2"/>
        <v>2021</v>
      </c>
      <c r="BU4" s="166">
        <f t="shared" si="2"/>
        <v>2022</v>
      </c>
      <c r="BV4" s="166">
        <f t="shared" si="2"/>
        <v>2023</v>
      </c>
      <c r="BW4" s="166">
        <f t="shared" si="2"/>
        <v>2024</v>
      </c>
      <c r="BX4" s="166">
        <f t="shared" si="2"/>
        <v>2025</v>
      </c>
      <c r="BY4" s="166">
        <f t="shared" si="2"/>
        <v>2026</v>
      </c>
      <c r="BZ4" s="166">
        <f t="shared" si="2"/>
        <v>2027</v>
      </c>
      <c r="CA4" s="166">
        <f t="shared" si="2"/>
        <v>2028</v>
      </c>
      <c r="CB4" s="166">
        <f t="shared" si="2"/>
        <v>2029</v>
      </c>
      <c r="CC4" s="166">
        <f t="shared" si="2"/>
        <v>2030</v>
      </c>
      <c r="CD4" s="166">
        <f t="shared" si="2"/>
        <v>2031</v>
      </c>
      <c r="CE4" s="166">
        <f t="shared" si="2"/>
        <v>2032</v>
      </c>
      <c r="CF4" s="166">
        <f t="shared" si="2"/>
        <v>2033</v>
      </c>
      <c r="CG4" s="166">
        <f t="shared" si="2"/>
        <v>2034</v>
      </c>
      <c r="CH4" s="166">
        <f t="shared" si="2"/>
        <v>2035</v>
      </c>
      <c r="CI4" s="166">
        <f t="shared" si="2"/>
        <v>2036</v>
      </c>
      <c r="CJ4" s="166">
        <f t="shared" si="2"/>
        <v>2037</v>
      </c>
      <c r="CK4" s="166">
        <f t="shared" si="2"/>
        <v>2038</v>
      </c>
      <c r="CL4" s="166">
        <f t="shared" si="2"/>
        <v>2039</v>
      </c>
      <c r="CM4" s="166">
        <f t="shared" si="2"/>
        <v>2040</v>
      </c>
      <c r="CN4" s="166">
        <f t="shared" si="2"/>
        <v>2041</v>
      </c>
      <c r="CO4" s="166">
        <f t="shared" si="2"/>
        <v>2042</v>
      </c>
      <c r="CP4" s="166">
        <f t="shared" si="2"/>
        <v>2043</v>
      </c>
      <c r="CQ4" s="166">
        <f t="shared" si="2"/>
        <v>2044</v>
      </c>
      <c r="CR4" s="166">
        <f t="shared" si="2"/>
        <v>2045</v>
      </c>
      <c r="CS4" s="166">
        <f t="shared" si="2"/>
        <v>2046</v>
      </c>
    </row>
    <row r="5" spans="1:97" x14ac:dyDescent="0.4">
      <c r="A5" s="167">
        <v>900004</v>
      </c>
      <c r="B5" s="168" t="s">
        <v>244</v>
      </c>
      <c r="C5" s="169">
        <v>17.662544746887729</v>
      </c>
      <c r="D5" s="170">
        <v>233.82895968438842</v>
      </c>
      <c r="E5" s="170">
        <v>192.20740486056727</v>
      </c>
      <c r="F5" s="171">
        <v>2.2087785464583468E-2</v>
      </c>
      <c r="G5" s="170">
        <v>0</v>
      </c>
      <c r="H5" s="172"/>
      <c r="I5" s="170">
        <f t="shared" ref="I5:AJ14" si="3">IF(I$2&lt;$C5,$E5,IF((($C5-I$2+1)&gt;0),($C5-I$2+1)*H5,0))</f>
        <v>192.20740486056727</v>
      </c>
      <c r="J5" s="170">
        <f t="shared" si="3"/>
        <v>192.20740486056727</v>
      </c>
      <c r="K5" s="170">
        <f t="shared" si="3"/>
        <v>192.20740486056727</v>
      </c>
      <c r="L5" s="170">
        <f t="shared" si="3"/>
        <v>192.20740486056727</v>
      </c>
      <c r="M5" s="170">
        <f t="shared" si="3"/>
        <v>192.20740486056727</v>
      </c>
      <c r="N5" s="170">
        <f t="shared" si="3"/>
        <v>192.20740486056727</v>
      </c>
      <c r="O5" s="170">
        <f t="shared" si="3"/>
        <v>192.20740486056727</v>
      </c>
      <c r="P5" s="170">
        <f t="shared" si="3"/>
        <v>192.20740486056727</v>
      </c>
      <c r="Q5" s="170">
        <f t="shared" si="3"/>
        <v>192.20740486056727</v>
      </c>
      <c r="R5" s="170">
        <f t="shared" si="3"/>
        <v>192.20740486056727</v>
      </c>
      <c r="S5" s="170">
        <f t="shared" si="3"/>
        <v>192.20740486056727</v>
      </c>
      <c r="T5" s="170">
        <f t="shared" si="3"/>
        <v>192.20740486056727</v>
      </c>
      <c r="U5" s="170">
        <f t="shared" si="3"/>
        <v>192.20740486056727</v>
      </c>
      <c r="V5" s="170">
        <f t="shared" si="3"/>
        <v>192.20740486056727</v>
      </c>
      <c r="W5" s="170">
        <f t="shared" si="3"/>
        <v>192.20740486056727</v>
      </c>
      <c r="X5" s="170">
        <f t="shared" si="3"/>
        <v>192.20740486056727</v>
      </c>
      <c r="Y5" s="170">
        <f t="shared" si="3"/>
        <v>192.20740486056727</v>
      </c>
      <c r="Z5" s="170">
        <f t="shared" si="3"/>
        <v>127.3460064032918</v>
      </c>
      <c r="AA5" s="170">
        <f t="shared" si="3"/>
        <v>0</v>
      </c>
      <c r="AB5" s="170">
        <f t="shared" si="3"/>
        <v>0</v>
      </c>
      <c r="AC5" s="170">
        <f t="shared" si="3"/>
        <v>0</v>
      </c>
      <c r="AD5" s="170">
        <f t="shared" si="3"/>
        <v>0</v>
      </c>
      <c r="AE5" s="170">
        <f t="shared" si="3"/>
        <v>0</v>
      </c>
      <c r="AF5" s="170">
        <f t="shared" si="3"/>
        <v>0</v>
      </c>
      <c r="AG5" s="170">
        <f t="shared" si="3"/>
        <v>0</v>
      </c>
      <c r="AH5" s="170">
        <f t="shared" si="3"/>
        <v>0</v>
      </c>
      <c r="AI5" s="170">
        <f t="shared" si="3"/>
        <v>0</v>
      </c>
      <c r="AJ5" s="170">
        <f t="shared" si="3"/>
        <v>0</v>
      </c>
      <c r="AK5" s="173">
        <f t="shared" ref="AK5:AK68" si="4">SUM(H5:AJ5)</f>
        <v>3394.8718890329355</v>
      </c>
      <c r="AM5" s="174"/>
      <c r="AN5" s="175">
        <f t="shared" ref="AN5:BO14" si="5">IF(AN$2&lt;$C5,$F5,IF((($C5-AN$2+1)&gt;0),($C5-AN$2+1)*$F5,0))</f>
        <v>2.2087785464583468E-2</v>
      </c>
      <c r="AO5" s="176">
        <f t="shared" si="5"/>
        <v>2.2087785464583468E-2</v>
      </c>
      <c r="AP5" s="176">
        <f t="shared" si="5"/>
        <v>2.2087785464583468E-2</v>
      </c>
      <c r="AQ5" s="176">
        <f t="shared" si="5"/>
        <v>2.2087785464583468E-2</v>
      </c>
      <c r="AR5" s="176">
        <f t="shared" si="5"/>
        <v>2.2087785464583468E-2</v>
      </c>
      <c r="AS5" s="176">
        <f t="shared" si="5"/>
        <v>2.2087785464583468E-2</v>
      </c>
      <c r="AT5" s="176">
        <f t="shared" si="5"/>
        <v>2.2087785464583468E-2</v>
      </c>
      <c r="AU5" s="176">
        <f t="shared" si="5"/>
        <v>2.2087785464583468E-2</v>
      </c>
      <c r="AV5" s="176">
        <f t="shared" si="5"/>
        <v>2.2087785464583468E-2</v>
      </c>
      <c r="AW5" s="176">
        <f t="shared" si="5"/>
        <v>2.2087785464583468E-2</v>
      </c>
      <c r="AX5" s="176">
        <f t="shared" si="5"/>
        <v>2.2087785464583468E-2</v>
      </c>
      <c r="AY5" s="176">
        <f t="shared" si="5"/>
        <v>2.2087785464583468E-2</v>
      </c>
      <c r="AZ5" s="176">
        <f t="shared" si="5"/>
        <v>2.2087785464583468E-2</v>
      </c>
      <c r="BA5" s="176">
        <f t="shared" si="5"/>
        <v>2.2087785464583468E-2</v>
      </c>
      <c r="BB5" s="176">
        <f t="shared" si="5"/>
        <v>2.2087785464583468E-2</v>
      </c>
      <c r="BC5" s="176">
        <f t="shared" si="5"/>
        <v>2.2087785464583468E-2</v>
      </c>
      <c r="BD5" s="176">
        <f t="shared" si="5"/>
        <v>2.2087785464583468E-2</v>
      </c>
      <c r="BE5" s="176">
        <f t="shared" si="5"/>
        <v>1.4634146229942914E-2</v>
      </c>
      <c r="BF5" s="176">
        <f t="shared" si="5"/>
        <v>0</v>
      </c>
      <c r="BG5" s="176">
        <f t="shared" si="5"/>
        <v>0</v>
      </c>
      <c r="BH5" s="176">
        <f t="shared" si="5"/>
        <v>0</v>
      </c>
      <c r="BI5" s="176">
        <f t="shared" si="5"/>
        <v>0</v>
      </c>
      <c r="BJ5" s="176">
        <f t="shared" si="5"/>
        <v>0</v>
      </c>
      <c r="BK5" s="176">
        <f t="shared" si="5"/>
        <v>0</v>
      </c>
      <c r="BL5" s="176">
        <f t="shared" si="5"/>
        <v>0</v>
      </c>
      <c r="BM5" s="176">
        <f t="shared" si="5"/>
        <v>0</v>
      </c>
      <c r="BN5" s="176">
        <f t="shared" si="5"/>
        <v>0</v>
      </c>
      <c r="BO5" s="176">
        <f t="shared" si="5"/>
        <v>0</v>
      </c>
      <c r="BQ5" s="174"/>
      <c r="BR5" s="177">
        <f t="shared" ref="BR5:CS14" si="6">IF(BR$2&lt;$C5,$G5,IF((($C5-BR$2+1)&gt;0),($C5-BR$2+1)*$G5,0))</f>
        <v>0</v>
      </c>
      <c r="BS5" s="178">
        <f t="shared" si="6"/>
        <v>0</v>
      </c>
      <c r="BT5" s="178">
        <f t="shared" si="6"/>
        <v>0</v>
      </c>
      <c r="BU5" s="178">
        <f t="shared" si="6"/>
        <v>0</v>
      </c>
      <c r="BV5" s="178">
        <f t="shared" si="6"/>
        <v>0</v>
      </c>
      <c r="BW5" s="178">
        <f t="shared" si="6"/>
        <v>0</v>
      </c>
      <c r="BX5" s="178">
        <f t="shared" si="6"/>
        <v>0</v>
      </c>
      <c r="BY5" s="178">
        <f t="shared" si="6"/>
        <v>0</v>
      </c>
      <c r="BZ5" s="178">
        <f t="shared" si="6"/>
        <v>0</v>
      </c>
      <c r="CA5" s="178">
        <f t="shared" si="6"/>
        <v>0</v>
      </c>
      <c r="CB5" s="178">
        <f t="shared" si="6"/>
        <v>0</v>
      </c>
      <c r="CC5" s="178">
        <f t="shared" si="6"/>
        <v>0</v>
      </c>
      <c r="CD5" s="178">
        <f t="shared" si="6"/>
        <v>0</v>
      </c>
      <c r="CE5" s="178">
        <f t="shared" si="6"/>
        <v>0</v>
      </c>
      <c r="CF5" s="178">
        <f t="shared" si="6"/>
        <v>0</v>
      </c>
      <c r="CG5" s="178">
        <f t="shared" si="6"/>
        <v>0</v>
      </c>
      <c r="CH5" s="178">
        <f t="shared" si="6"/>
        <v>0</v>
      </c>
      <c r="CI5" s="178">
        <f t="shared" si="6"/>
        <v>0</v>
      </c>
      <c r="CJ5" s="178">
        <f t="shared" si="6"/>
        <v>0</v>
      </c>
      <c r="CK5" s="178">
        <f t="shared" si="6"/>
        <v>0</v>
      </c>
      <c r="CL5" s="178">
        <f t="shared" si="6"/>
        <v>0</v>
      </c>
      <c r="CM5" s="178">
        <f t="shared" si="6"/>
        <v>0</v>
      </c>
      <c r="CN5" s="178">
        <f t="shared" si="6"/>
        <v>0</v>
      </c>
      <c r="CO5" s="178">
        <f t="shared" si="6"/>
        <v>0</v>
      </c>
      <c r="CP5" s="178">
        <f t="shared" si="6"/>
        <v>0</v>
      </c>
      <c r="CQ5" s="178">
        <f t="shared" si="6"/>
        <v>0</v>
      </c>
      <c r="CR5" s="178">
        <f t="shared" si="6"/>
        <v>0</v>
      </c>
      <c r="CS5" s="178">
        <f t="shared" si="6"/>
        <v>0</v>
      </c>
    </row>
    <row r="6" spans="1:97" x14ac:dyDescent="0.4">
      <c r="A6" s="167">
        <v>1000068</v>
      </c>
      <c r="B6" s="168" t="s">
        <v>243</v>
      </c>
      <c r="C6" s="169">
        <v>16.485041763761881</v>
      </c>
      <c r="D6" s="170">
        <v>308.17021643413347</v>
      </c>
      <c r="E6" s="170">
        <v>253.3159179088577</v>
      </c>
      <c r="F6" s="171">
        <v>4.3299950477499807E-2</v>
      </c>
      <c r="G6" s="170">
        <v>0</v>
      </c>
      <c r="H6" s="172"/>
      <c r="I6" s="170">
        <f t="shared" si="3"/>
        <v>253.3159179088577</v>
      </c>
      <c r="J6" s="170">
        <f t="shared" si="3"/>
        <v>253.3159179088577</v>
      </c>
      <c r="K6" s="170">
        <f t="shared" si="3"/>
        <v>253.3159179088577</v>
      </c>
      <c r="L6" s="170">
        <f t="shared" si="3"/>
        <v>253.3159179088577</v>
      </c>
      <c r="M6" s="170">
        <f t="shared" si="3"/>
        <v>253.3159179088577</v>
      </c>
      <c r="N6" s="170">
        <f t="shared" si="3"/>
        <v>253.3159179088577</v>
      </c>
      <c r="O6" s="170">
        <f t="shared" si="3"/>
        <v>253.3159179088577</v>
      </c>
      <c r="P6" s="170">
        <f t="shared" si="3"/>
        <v>253.3159179088577</v>
      </c>
      <c r="Q6" s="170">
        <f t="shared" si="3"/>
        <v>253.3159179088577</v>
      </c>
      <c r="R6" s="170">
        <f t="shared" si="3"/>
        <v>253.3159179088577</v>
      </c>
      <c r="S6" s="170">
        <f t="shared" si="3"/>
        <v>253.3159179088577</v>
      </c>
      <c r="T6" s="170">
        <f t="shared" si="3"/>
        <v>253.3159179088577</v>
      </c>
      <c r="U6" s="170">
        <f t="shared" si="3"/>
        <v>253.3159179088577</v>
      </c>
      <c r="V6" s="170">
        <f t="shared" si="3"/>
        <v>253.3159179088577</v>
      </c>
      <c r="W6" s="170">
        <f t="shared" si="3"/>
        <v>253.3159179088577</v>
      </c>
      <c r="X6" s="170">
        <f t="shared" si="3"/>
        <v>253.3159179088577</v>
      </c>
      <c r="Y6" s="170">
        <f t="shared" si="3"/>
        <v>122.86879961147223</v>
      </c>
      <c r="Z6" s="170">
        <f t="shared" si="3"/>
        <v>0</v>
      </c>
      <c r="AA6" s="170">
        <f t="shared" si="3"/>
        <v>0</v>
      </c>
      <c r="AB6" s="170">
        <f t="shared" si="3"/>
        <v>0</v>
      </c>
      <c r="AC6" s="170">
        <f t="shared" si="3"/>
        <v>0</v>
      </c>
      <c r="AD6" s="170">
        <f t="shared" si="3"/>
        <v>0</v>
      </c>
      <c r="AE6" s="170">
        <f t="shared" si="3"/>
        <v>0</v>
      </c>
      <c r="AF6" s="170">
        <f t="shared" si="3"/>
        <v>0</v>
      </c>
      <c r="AG6" s="170">
        <f t="shared" si="3"/>
        <v>0</v>
      </c>
      <c r="AH6" s="170">
        <f t="shared" si="3"/>
        <v>0</v>
      </c>
      <c r="AI6" s="170">
        <f t="shared" si="3"/>
        <v>0</v>
      </c>
      <c r="AJ6" s="170">
        <f t="shared" si="3"/>
        <v>0</v>
      </c>
      <c r="AK6" s="173">
        <f t="shared" si="4"/>
        <v>4175.9234861531941</v>
      </c>
      <c r="AM6" s="174"/>
      <c r="AN6" s="175">
        <f t="shared" si="5"/>
        <v>4.3299950477499807E-2</v>
      </c>
      <c r="AO6" s="176">
        <f t="shared" si="5"/>
        <v>4.3299950477499807E-2</v>
      </c>
      <c r="AP6" s="176">
        <f t="shared" si="5"/>
        <v>4.3299950477499807E-2</v>
      </c>
      <c r="AQ6" s="176">
        <f t="shared" si="5"/>
        <v>4.3299950477499807E-2</v>
      </c>
      <c r="AR6" s="176">
        <f t="shared" si="5"/>
        <v>4.3299950477499807E-2</v>
      </c>
      <c r="AS6" s="176">
        <f t="shared" si="5"/>
        <v>4.3299950477499807E-2</v>
      </c>
      <c r="AT6" s="176">
        <f t="shared" si="5"/>
        <v>4.3299950477499807E-2</v>
      </c>
      <c r="AU6" s="176">
        <f t="shared" si="5"/>
        <v>4.3299950477499807E-2</v>
      </c>
      <c r="AV6" s="176">
        <f t="shared" si="5"/>
        <v>4.3299950477499807E-2</v>
      </c>
      <c r="AW6" s="176">
        <f t="shared" si="5"/>
        <v>4.3299950477499807E-2</v>
      </c>
      <c r="AX6" s="176">
        <f t="shared" si="5"/>
        <v>4.3299950477499807E-2</v>
      </c>
      <c r="AY6" s="176">
        <f t="shared" si="5"/>
        <v>4.3299950477499807E-2</v>
      </c>
      <c r="AZ6" s="176">
        <f t="shared" si="5"/>
        <v>4.3299950477499807E-2</v>
      </c>
      <c r="BA6" s="176">
        <f t="shared" si="5"/>
        <v>4.3299950477499807E-2</v>
      </c>
      <c r="BB6" s="176">
        <f t="shared" si="5"/>
        <v>4.3299950477499807E-2</v>
      </c>
      <c r="BC6" s="176">
        <f t="shared" si="5"/>
        <v>4.3299950477499807E-2</v>
      </c>
      <c r="BD6" s="176">
        <f t="shared" si="5"/>
        <v>2.1002284350408615E-2</v>
      </c>
      <c r="BE6" s="176">
        <f t="shared" si="5"/>
        <v>0</v>
      </c>
      <c r="BF6" s="176">
        <f t="shared" si="5"/>
        <v>0</v>
      </c>
      <c r="BG6" s="176">
        <f t="shared" si="5"/>
        <v>0</v>
      </c>
      <c r="BH6" s="176">
        <f t="shared" si="5"/>
        <v>0</v>
      </c>
      <c r="BI6" s="176">
        <f t="shared" si="5"/>
        <v>0</v>
      </c>
      <c r="BJ6" s="176">
        <f t="shared" si="5"/>
        <v>0</v>
      </c>
      <c r="BK6" s="176">
        <f t="shared" si="5"/>
        <v>0</v>
      </c>
      <c r="BL6" s="176">
        <f t="shared" si="5"/>
        <v>0</v>
      </c>
      <c r="BM6" s="176">
        <f t="shared" si="5"/>
        <v>0</v>
      </c>
      <c r="BN6" s="176">
        <f t="shared" si="5"/>
        <v>0</v>
      </c>
      <c r="BO6" s="176">
        <f t="shared" si="5"/>
        <v>0</v>
      </c>
      <c r="BQ6" s="174"/>
      <c r="BR6" s="177">
        <f t="shared" si="6"/>
        <v>0</v>
      </c>
      <c r="BS6" s="178">
        <f t="shared" si="6"/>
        <v>0</v>
      </c>
      <c r="BT6" s="178">
        <f t="shared" si="6"/>
        <v>0</v>
      </c>
      <c r="BU6" s="178">
        <f t="shared" si="6"/>
        <v>0</v>
      </c>
      <c r="BV6" s="178">
        <f t="shared" si="6"/>
        <v>0</v>
      </c>
      <c r="BW6" s="178">
        <f t="shared" si="6"/>
        <v>0</v>
      </c>
      <c r="BX6" s="178">
        <f t="shared" si="6"/>
        <v>0</v>
      </c>
      <c r="BY6" s="178">
        <f t="shared" si="6"/>
        <v>0</v>
      </c>
      <c r="BZ6" s="178">
        <f t="shared" si="6"/>
        <v>0</v>
      </c>
      <c r="CA6" s="178">
        <f t="shared" si="6"/>
        <v>0</v>
      </c>
      <c r="CB6" s="178">
        <f t="shared" si="6"/>
        <v>0</v>
      </c>
      <c r="CC6" s="178">
        <f t="shared" si="6"/>
        <v>0</v>
      </c>
      <c r="CD6" s="178">
        <f t="shared" si="6"/>
        <v>0</v>
      </c>
      <c r="CE6" s="178">
        <f t="shared" si="6"/>
        <v>0</v>
      </c>
      <c r="CF6" s="178">
        <f t="shared" si="6"/>
        <v>0</v>
      </c>
      <c r="CG6" s="178">
        <f t="shared" si="6"/>
        <v>0</v>
      </c>
      <c r="CH6" s="178">
        <f t="shared" si="6"/>
        <v>0</v>
      </c>
      <c r="CI6" s="178">
        <f t="shared" si="6"/>
        <v>0</v>
      </c>
      <c r="CJ6" s="178">
        <f t="shared" si="6"/>
        <v>0</v>
      </c>
      <c r="CK6" s="178">
        <f t="shared" si="6"/>
        <v>0</v>
      </c>
      <c r="CL6" s="178">
        <f t="shared" si="6"/>
        <v>0</v>
      </c>
      <c r="CM6" s="178">
        <f t="shared" si="6"/>
        <v>0</v>
      </c>
      <c r="CN6" s="178">
        <f t="shared" si="6"/>
        <v>0</v>
      </c>
      <c r="CO6" s="178">
        <f t="shared" si="6"/>
        <v>0</v>
      </c>
      <c r="CP6" s="178">
        <f t="shared" si="6"/>
        <v>0</v>
      </c>
      <c r="CQ6" s="178">
        <f t="shared" si="6"/>
        <v>0</v>
      </c>
      <c r="CR6" s="178">
        <f t="shared" si="6"/>
        <v>0</v>
      </c>
      <c r="CS6" s="178">
        <f t="shared" si="6"/>
        <v>0</v>
      </c>
    </row>
    <row r="7" spans="1:97" x14ac:dyDescent="0.4">
      <c r="A7" s="167">
        <v>1000070</v>
      </c>
      <c r="B7" s="168" t="s">
        <v>243</v>
      </c>
      <c r="C7" s="169">
        <v>16.485041763761881</v>
      </c>
      <c r="D7" s="170">
        <v>55.383315723958205</v>
      </c>
      <c r="E7" s="170">
        <v>45.525085525093644</v>
      </c>
      <c r="F7" s="171">
        <v>7.7816008835113557E-3</v>
      </c>
      <c r="G7" s="170">
        <v>0</v>
      </c>
      <c r="H7" s="172"/>
      <c r="I7" s="170">
        <f t="shared" si="3"/>
        <v>45.525085525093644</v>
      </c>
      <c r="J7" s="170">
        <f t="shared" si="3"/>
        <v>45.525085525093644</v>
      </c>
      <c r="K7" s="170">
        <f t="shared" si="3"/>
        <v>45.525085525093644</v>
      </c>
      <c r="L7" s="170">
        <f t="shared" si="3"/>
        <v>45.525085525093644</v>
      </c>
      <c r="M7" s="170">
        <f t="shared" si="3"/>
        <v>45.525085525093644</v>
      </c>
      <c r="N7" s="170">
        <f t="shared" si="3"/>
        <v>45.525085525093644</v>
      </c>
      <c r="O7" s="170">
        <f t="shared" si="3"/>
        <v>45.525085525093644</v>
      </c>
      <c r="P7" s="170">
        <f t="shared" si="3"/>
        <v>45.525085525093644</v>
      </c>
      <c r="Q7" s="170">
        <f t="shared" si="3"/>
        <v>45.525085525093644</v>
      </c>
      <c r="R7" s="170">
        <f t="shared" si="3"/>
        <v>45.525085525093644</v>
      </c>
      <c r="S7" s="170">
        <f t="shared" si="3"/>
        <v>45.525085525093644</v>
      </c>
      <c r="T7" s="170">
        <f t="shared" si="3"/>
        <v>45.525085525093644</v>
      </c>
      <c r="U7" s="170">
        <f t="shared" si="3"/>
        <v>45.525085525093644</v>
      </c>
      <c r="V7" s="170">
        <f t="shared" si="3"/>
        <v>45.525085525093644</v>
      </c>
      <c r="W7" s="170">
        <f t="shared" si="3"/>
        <v>45.525085525093644</v>
      </c>
      <c r="X7" s="170">
        <f t="shared" si="3"/>
        <v>45.525085525093644</v>
      </c>
      <c r="Y7" s="170">
        <f t="shared" si="3"/>
        <v>22.081567778501906</v>
      </c>
      <c r="Z7" s="170">
        <f t="shared" si="3"/>
        <v>0</v>
      </c>
      <c r="AA7" s="170">
        <f t="shared" si="3"/>
        <v>0</v>
      </c>
      <c r="AB7" s="170">
        <f t="shared" si="3"/>
        <v>0</v>
      </c>
      <c r="AC7" s="170">
        <f t="shared" si="3"/>
        <v>0</v>
      </c>
      <c r="AD7" s="170">
        <f t="shared" si="3"/>
        <v>0</v>
      </c>
      <c r="AE7" s="170">
        <f t="shared" si="3"/>
        <v>0</v>
      </c>
      <c r="AF7" s="170">
        <f t="shared" si="3"/>
        <v>0</v>
      </c>
      <c r="AG7" s="170">
        <f t="shared" si="3"/>
        <v>0</v>
      </c>
      <c r="AH7" s="170">
        <f t="shared" si="3"/>
        <v>0</v>
      </c>
      <c r="AI7" s="170">
        <f t="shared" si="3"/>
        <v>0</v>
      </c>
      <c r="AJ7" s="170">
        <f t="shared" si="3"/>
        <v>0</v>
      </c>
      <c r="AK7" s="173">
        <f t="shared" si="4"/>
        <v>750.48293618000037</v>
      </c>
      <c r="AM7" s="174"/>
      <c r="AN7" s="175">
        <f t="shared" si="5"/>
        <v>7.7816008835113557E-3</v>
      </c>
      <c r="AO7" s="176">
        <f t="shared" si="5"/>
        <v>7.7816008835113557E-3</v>
      </c>
      <c r="AP7" s="176">
        <f t="shared" si="5"/>
        <v>7.7816008835113557E-3</v>
      </c>
      <c r="AQ7" s="176">
        <f t="shared" si="5"/>
        <v>7.7816008835113557E-3</v>
      </c>
      <c r="AR7" s="176">
        <f t="shared" si="5"/>
        <v>7.7816008835113557E-3</v>
      </c>
      <c r="AS7" s="176">
        <f t="shared" si="5"/>
        <v>7.7816008835113557E-3</v>
      </c>
      <c r="AT7" s="176">
        <f t="shared" si="5"/>
        <v>7.7816008835113557E-3</v>
      </c>
      <c r="AU7" s="176">
        <f t="shared" si="5"/>
        <v>7.7816008835113557E-3</v>
      </c>
      <c r="AV7" s="176">
        <f t="shared" si="5"/>
        <v>7.7816008835113557E-3</v>
      </c>
      <c r="AW7" s="176">
        <f t="shared" si="5"/>
        <v>7.7816008835113557E-3</v>
      </c>
      <c r="AX7" s="176">
        <f t="shared" si="5"/>
        <v>7.7816008835113557E-3</v>
      </c>
      <c r="AY7" s="176">
        <f t="shared" si="5"/>
        <v>7.7816008835113557E-3</v>
      </c>
      <c r="AZ7" s="176">
        <f t="shared" si="5"/>
        <v>7.7816008835113557E-3</v>
      </c>
      <c r="BA7" s="176">
        <f t="shared" si="5"/>
        <v>7.7816008835113557E-3</v>
      </c>
      <c r="BB7" s="176">
        <f t="shared" si="5"/>
        <v>7.7816008835113557E-3</v>
      </c>
      <c r="BC7" s="176">
        <f t="shared" si="5"/>
        <v>7.7816008835113557E-3</v>
      </c>
      <c r="BD7" s="176">
        <f t="shared" si="5"/>
        <v>3.7744014174293603E-3</v>
      </c>
      <c r="BE7" s="176">
        <f t="shared" si="5"/>
        <v>0</v>
      </c>
      <c r="BF7" s="176">
        <f t="shared" si="5"/>
        <v>0</v>
      </c>
      <c r="BG7" s="176">
        <f t="shared" si="5"/>
        <v>0</v>
      </c>
      <c r="BH7" s="176">
        <f t="shared" si="5"/>
        <v>0</v>
      </c>
      <c r="BI7" s="176">
        <f t="shared" si="5"/>
        <v>0</v>
      </c>
      <c r="BJ7" s="176">
        <f t="shared" si="5"/>
        <v>0</v>
      </c>
      <c r="BK7" s="176">
        <f t="shared" si="5"/>
        <v>0</v>
      </c>
      <c r="BL7" s="176">
        <f t="shared" si="5"/>
        <v>0</v>
      </c>
      <c r="BM7" s="176">
        <f t="shared" si="5"/>
        <v>0</v>
      </c>
      <c r="BN7" s="176">
        <f t="shared" si="5"/>
        <v>0</v>
      </c>
      <c r="BO7" s="176">
        <f t="shared" si="5"/>
        <v>0</v>
      </c>
      <c r="BQ7" s="174"/>
      <c r="BR7" s="177">
        <f t="shared" si="6"/>
        <v>0</v>
      </c>
      <c r="BS7" s="178">
        <f t="shared" si="6"/>
        <v>0</v>
      </c>
      <c r="BT7" s="178">
        <f t="shared" si="6"/>
        <v>0</v>
      </c>
      <c r="BU7" s="178">
        <f t="shared" si="6"/>
        <v>0</v>
      </c>
      <c r="BV7" s="178">
        <f t="shared" si="6"/>
        <v>0</v>
      </c>
      <c r="BW7" s="178">
        <f t="shared" si="6"/>
        <v>0</v>
      </c>
      <c r="BX7" s="178">
        <f t="shared" si="6"/>
        <v>0</v>
      </c>
      <c r="BY7" s="178">
        <f t="shared" si="6"/>
        <v>0</v>
      </c>
      <c r="BZ7" s="178">
        <f t="shared" si="6"/>
        <v>0</v>
      </c>
      <c r="CA7" s="178">
        <f t="shared" si="6"/>
        <v>0</v>
      </c>
      <c r="CB7" s="178">
        <f t="shared" si="6"/>
        <v>0</v>
      </c>
      <c r="CC7" s="178">
        <f t="shared" si="6"/>
        <v>0</v>
      </c>
      <c r="CD7" s="178">
        <f t="shared" si="6"/>
        <v>0</v>
      </c>
      <c r="CE7" s="178">
        <f t="shared" si="6"/>
        <v>0</v>
      </c>
      <c r="CF7" s="178">
        <f t="shared" si="6"/>
        <v>0</v>
      </c>
      <c r="CG7" s="178">
        <f t="shared" si="6"/>
        <v>0</v>
      </c>
      <c r="CH7" s="178">
        <f t="shared" si="6"/>
        <v>0</v>
      </c>
      <c r="CI7" s="178">
        <f t="shared" si="6"/>
        <v>0</v>
      </c>
      <c r="CJ7" s="178">
        <f t="shared" si="6"/>
        <v>0</v>
      </c>
      <c r="CK7" s="178">
        <f t="shared" si="6"/>
        <v>0</v>
      </c>
      <c r="CL7" s="178">
        <f t="shared" si="6"/>
        <v>0</v>
      </c>
      <c r="CM7" s="178">
        <f t="shared" si="6"/>
        <v>0</v>
      </c>
      <c r="CN7" s="178">
        <f t="shared" si="6"/>
        <v>0</v>
      </c>
      <c r="CO7" s="178">
        <f t="shared" si="6"/>
        <v>0</v>
      </c>
      <c r="CP7" s="178">
        <f t="shared" si="6"/>
        <v>0</v>
      </c>
      <c r="CQ7" s="178">
        <f t="shared" si="6"/>
        <v>0</v>
      </c>
      <c r="CR7" s="178">
        <f t="shared" si="6"/>
        <v>0</v>
      </c>
      <c r="CS7" s="178">
        <f t="shared" si="6"/>
        <v>0</v>
      </c>
    </row>
    <row r="8" spans="1:97" x14ac:dyDescent="0.4">
      <c r="A8" s="167">
        <v>1000071</v>
      </c>
      <c r="B8" s="168" t="s">
        <v>243</v>
      </c>
      <c r="C8" s="169">
        <v>16.485041763761881</v>
      </c>
      <c r="D8" s="170">
        <v>58.539901049652798</v>
      </c>
      <c r="E8" s="170">
        <v>48.119798662814596</v>
      </c>
      <c r="F8" s="171">
        <v>8.2252947250280577E-3</v>
      </c>
      <c r="G8" s="170">
        <v>0</v>
      </c>
      <c r="H8" s="172"/>
      <c r="I8" s="170">
        <f t="shared" si="3"/>
        <v>48.119798662814596</v>
      </c>
      <c r="J8" s="170">
        <f t="shared" si="3"/>
        <v>48.119798662814596</v>
      </c>
      <c r="K8" s="170">
        <f t="shared" si="3"/>
        <v>48.119798662814596</v>
      </c>
      <c r="L8" s="170">
        <f t="shared" si="3"/>
        <v>48.119798662814596</v>
      </c>
      <c r="M8" s="170">
        <f t="shared" si="3"/>
        <v>48.119798662814596</v>
      </c>
      <c r="N8" s="170">
        <f t="shared" si="3"/>
        <v>48.119798662814596</v>
      </c>
      <c r="O8" s="170">
        <f t="shared" si="3"/>
        <v>48.119798662814596</v>
      </c>
      <c r="P8" s="170">
        <f t="shared" si="3"/>
        <v>48.119798662814596</v>
      </c>
      <c r="Q8" s="170">
        <f t="shared" si="3"/>
        <v>48.119798662814596</v>
      </c>
      <c r="R8" s="170">
        <f t="shared" si="3"/>
        <v>48.119798662814596</v>
      </c>
      <c r="S8" s="170">
        <f t="shared" si="3"/>
        <v>48.119798662814596</v>
      </c>
      <c r="T8" s="170">
        <f t="shared" si="3"/>
        <v>48.119798662814596</v>
      </c>
      <c r="U8" s="170">
        <f t="shared" si="3"/>
        <v>48.119798662814596</v>
      </c>
      <c r="V8" s="170">
        <f t="shared" si="3"/>
        <v>48.119798662814596</v>
      </c>
      <c r="W8" s="170">
        <f t="shared" si="3"/>
        <v>48.119798662814596</v>
      </c>
      <c r="X8" s="170">
        <f t="shared" si="3"/>
        <v>48.119798662814596</v>
      </c>
      <c r="Y8" s="170">
        <f t="shared" si="3"/>
        <v>23.340112015278201</v>
      </c>
      <c r="Z8" s="170">
        <f t="shared" si="3"/>
        <v>0</v>
      </c>
      <c r="AA8" s="170">
        <f t="shared" si="3"/>
        <v>0</v>
      </c>
      <c r="AB8" s="170">
        <f t="shared" si="3"/>
        <v>0</v>
      </c>
      <c r="AC8" s="170">
        <f t="shared" si="3"/>
        <v>0</v>
      </c>
      <c r="AD8" s="170">
        <f t="shared" si="3"/>
        <v>0</v>
      </c>
      <c r="AE8" s="170">
        <f t="shared" si="3"/>
        <v>0</v>
      </c>
      <c r="AF8" s="170">
        <f t="shared" si="3"/>
        <v>0</v>
      </c>
      <c r="AG8" s="170">
        <f t="shared" si="3"/>
        <v>0</v>
      </c>
      <c r="AH8" s="170">
        <f t="shared" si="3"/>
        <v>0</v>
      </c>
      <c r="AI8" s="170">
        <f t="shared" si="3"/>
        <v>0</v>
      </c>
      <c r="AJ8" s="170">
        <f t="shared" si="3"/>
        <v>0</v>
      </c>
      <c r="AK8" s="173">
        <f t="shared" si="4"/>
        <v>793.25689062031165</v>
      </c>
      <c r="AM8" s="174"/>
      <c r="AN8" s="175">
        <f t="shared" si="5"/>
        <v>8.2252947250280577E-3</v>
      </c>
      <c r="AO8" s="176">
        <f t="shared" si="5"/>
        <v>8.2252947250280577E-3</v>
      </c>
      <c r="AP8" s="176">
        <f t="shared" si="5"/>
        <v>8.2252947250280577E-3</v>
      </c>
      <c r="AQ8" s="176">
        <f t="shared" si="5"/>
        <v>8.2252947250280577E-3</v>
      </c>
      <c r="AR8" s="176">
        <f t="shared" si="5"/>
        <v>8.2252947250280577E-3</v>
      </c>
      <c r="AS8" s="176">
        <f t="shared" si="5"/>
        <v>8.2252947250280577E-3</v>
      </c>
      <c r="AT8" s="176">
        <f t="shared" si="5"/>
        <v>8.2252947250280577E-3</v>
      </c>
      <c r="AU8" s="176">
        <f t="shared" si="5"/>
        <v>8.2252947250280577E-3</v>
      </c>
      <c r="AV8" s="176">
        <f t="shared" si="5"/>
        <v>8.2252947250280577E-3</v>
      </c>
      <c r="AW8" s="176">
        <f t="shared" si="5"/>
        <v>8.2252947250280577E-3</v>
      </c>
      <c r="AX8" s="176">
        <f t="shared" si="5"/>
        <v>8.2252947250280577E-3</v>
      </c>
      <c r="AY8" s="176">
        <f t="shared" si="5"/>
        <v>8.2252947250280577E-3</v>
      </c>
      <c r="AZ8" s="176">
        <f t="shared" si="5"/>
        <v>8.2252947250280577E-3</v>
      </c>
      <c r="BA8" s="176">
        <f t="shared" si="5"/>
        <v>8.2252947250280577E-3</v>
      </c>
      <c r="BB8" s="176">
        <f t="shared" si="5"/>
        <v>8.2252947250280577E-3</v>
      </c>
      <c r="BC8" s="176">
        <f t="shared" si="5"/>
        <v>8.2252947250280577E-3</v>
      </c>
      <c r="BD8" s="176">
        <f t="shared" si="5"/>
        <v>3.9896114608889066E-3</v>
      </c>
      <c r="BE8" s="176">
        <f t="shared" si="5"/>
        <v>0</v>
      </c>
      <c r="BF8" s="176">
        <f t="shared" si="5"/>
        <v>0</v>
      </c>
      <c r="BG8" s="176">
        <f t="shared" si="5"/>
        <v>0</v>
      </c>
      <c r="BH8" s="176">
        <f t="shared" si="5"/>
        <v>0</v>
      </c>
      <c r="BI8" s="176">
        <f t="shared" si="5"/>
        <v>0</v>
      </c>
      <c r="BJ8" s="176">
        <f t="shared" si="5"/>
        <v>0</v>
      </c>
      <c r="BK8" s="176">
        <f t="shared" si="5"/>
        <v>0</v>
      </c>
      <c r="BL8" s="176">
        <f t="shared" si="5"/>
        <v>0</v>
      </c>
      <c r="BM8" s="176">
        <f t="shared" si="5"/>
        <v>0</v>
      </c>
      <c r="BN8" s="176">
        <f t="shared" si="5"/>
        <v>0</v>
      </c>
      <c r="BO8" s="176">
        <f t="shared" si="5"/>
        <v>0</v>
      </c>
      <c r="BQ8" s="174"/>
      <c r="BR8" s="177">
        <f t="shared" si="6"/>
        <v>0</v>
      </c>
      <c r="BS8" s="178">
        <f t="shared" si="6"/>
        <v>0</v>
      </c>
      <c r="BT8" s="178">
        <f t="shared" si="6"/>
        <v>0</v>
      </c>
      <c r="BU8" s="178">
        <f t="shared" si="6"/>
        <v>0</v>
      </c>
      <c r="BV8" s="178">
        <f t="shared" si="6"/>
        <v>0</v>
      </c>
      <c r="BW8" s="178">
        <f t="shared" si="6"/>
        <v>0</v>
      </c>
      <c r="BX8" s="178">
        <f t="shared" si="6"/>
        <v>0</v>
      </c>
      <c r="BY8" s="178">
        <f t="shared" si="6"/>
        <v>0</v>
      </c>
      <c r="BZ8" s="178">
        <f t="shared" si="6"/>
        <v>0</v>
      </c>
      <c r="CA8" s="178">
        <f t="shared" si="6"/>
        <v>0</v>
      </c>
      <c r="CB8" s="178">
        <f t="shared" si="6"/>
        <v>0</v>
      </c>
      <c r="CC8" s="178">
        <f t="shared" si="6"/>
        <v>0</v>
      </c>
      <c r="CD8" s="178">
        <f t="shared" si="6"/>
        <v>0</v>
      </c>
      <c r="CE8" s="178">
        <f t="shared" si="6"/>
        <v>0</v>
      </c>
      <c r="CF8" s="178">
        <f t="shared" si="6"/>
        <v>0</v>
      </c>
      <c r="CG8" s="178">
        <f t="shared" si="6"/>
        <v>0</v>
      </c>
      <c r="CH8" s="178">
        <f t="shared" si="6"/>
        <v>0</v>
      </c>
      <c r="CI8" s="178">
        <f t="shared" si="6"/>
        <v>0</v>
      </c>
      <c r="CJ8" s="178">
        <f t="shared" si="6"/>
        <v>0</v>
      </c>
      <c r="CK8" s="178">
        <f t="shared" si="6"/>
        <v>0</v>
      </c>
      <c r="CL8" s="178">
        <f t="shared" si="6"/>
        <v>0</v>
      </c>
      <c r="CM8" s="178">
        <f t="shared" si="6"/>
        <v>0</v>
      </c>
      <c r="CN8" s="178">
        <f t="shared" si="6"/>
        <v>0</v>
      </c>
      <c r="CO8" s="178">
        <f t="shared" si="6"/>
        <v>0</v>
      </c>
      <c r="CP8" s="178">
        <f t="shared" si="6"/>
        <v>0</v>
      </c>
      <c r="CQ8" s="178">
        <f t="shared" si="6"/>
        <v>0</v>
      </c>
      <c r="CR8" s="178">
        <f t="shared" si="6"/>
        <v>0</v>
      </c>
      <c r="CS8" s="178">
        <f t="shared" si="6"/>
        <v>0</v>
      </c>
    </row>
    <row r="9" spans="1:97" x14ac:dyDescent="0.4">
      <c r="A9" s="167">
        <v>1000075</v>
      </c>
      <c r="B9" s="168" t="s">
        <v>243</v>
      </c>
      <c r="C9" s="169">
        <v>16.485041763761881</v>
      </c>
      <c r="D9" s="170">
        <v>78.626869931373292</v>
      </c>
      <c r="E9" s="170">
        <v>64.631287083588845</v>
      </c>
      <c r="F9" s="171">
        <v>1.1047353682693582E-2</v>
      </c>
      <c r="G9" s="170">
        <v>0</v>
      </c>
      <c r="H9" s="172"/>
      <c r="I9" s="170">
        <f t="shared" si="3"/>
        <v>64.631287083588845</v>
      </c>
      <c r="J9" s="170">
        <f t="shared" si="3"/>
        <v>64.631287083588845</v>
      </c>
      <c r="K9" s="170">
        <f t="shared" si="3"/>
        <v>64.631287083588845</v>
      </c>
      <c r="L9" s="170">
        <f t="shared" si="3"/>
        <v>64.631287083588845</v>
      </c>
      <c r="M9" s="170">
        <f t="shared" si="3"/>
        <v>64.631287083588845</v>
      </c>
      <c r="N9" s="170">
        <f t="shared" si="3"/>
        <v>64.631287083588845</v>
      </c>
      <c r="O9" s="170">
        <f t="shared" si="3"/>
        <v>64.631287083588845</v>
      </c>
      <c r="P9" s="170">
        <f t="shared" si="3"/>
        <v>64.631287083588845</v>
      </c>
      <c r="Q9" s="170">
        <f t="shared" si="3"/>
        <v>64.631287083588845</v>
      </c>
      <c r="R9" s="170">
        <f t="shared" si="3"/>
        <v>64.631287083588845</v>
      </c>
      <c r="S9" s="170">
        <f t="shared" si="3"/>
        <v>64.631287083588845</v>
      </c>
      <c r="T9" s="170">
        <f t="shared" si="3"/>
        <v>64.631287083588845</v>
      </c>
      <c r="U9" s="170">
        <f t="shared" si="3"/>
        <v>64.631287083588845</v>
      </c>
      <c r="V9" s="170">
        <f t="shared" si="3"/>
        <v>64.631287083588845</v>
      </c>
      <c r="W9" s="170">
        <f t="shared" si="3"/>
        <v>64.631287083588845</v>
      </c>
      <c r="X9" s="170">
        <f t="shared" si="3"/>
        <v>64.631287083588845</v>
      </c>
      <c r="Y9" s="170">
        <f t="shared" si="3"/>
        <v>31.34887348122442</v>
      </c>
      <c r="Z9" s="170">
        <f t="shared" si="3"/>
        <v>0</v>
      </c>
      <c r="AA9" s="170">
        <f t="shared" si="3"/>
        <v>0</v>
      </c>
      <c r="AB9" s="170">
        <f t="shared" si="3"/>
        <v>0</v>
      </c>
      <c r="AC9" s="170">
        <f t="shared" si="3"/>
        <v>0</v>
      </c>
      <c r="AD9" s="170">
        <f t="shared" si="3"/>
        <v>0</v>
      </c>
      <c r="AE9" s="170">
        <f t="shared" si="3"/>
        <v>0</v>
      </c>
      <c r="AF9" s="170">
        <f t="shared" si="3"/>
        <v>0</v>
      </c>
      <c r="AG9" s="170">
        <f t="shared" si="3"/>
        <v>0</v>
      </c>
      <c r="AH9" s="170">
        <f t="shared" si="3"/>
        <v>0</v>
      </c>
      <c r="AI9" s="170">
        <f t="shared" si="3"/>
        <v>0</v>
      </c>
      <c r="AJ9" s="170">
        <f t="shared" si="3"/>
        <v>0</v>
      </c>
      <c r="AK9" s="173">
        <f t="shared" si="4"/>
        <v>1065.449466818646</v>
      </c>
      <c r="AM9" s="174"/>
      <c r="AN9" s="175">
        <f t="shared" si="5"/>
        <v>1.1047353682693582E-2</v>
      </c>
      <c r="AO9" s="176">
        <f t="shared" si="5"/>
        <v>1.1047353682693582E-2</v>
      </c>
      <c r="AP9" s="176">
        <f t="shared" si="5"/>
        <v>1.1047353682693582E-2</v>
      </c>
      <c r="AQ9" s="176">
        <f t="shared" si="5"/>
        <v>1.1047353682693582E-2</v>
      </c>
      <c r="AR9" s="176">
        <f t="shared" si="5"/>
        <v>1.1047353682693582E-2</v>
      </c>
      <c r="AS9" s="176">
        <f t="shared" si="5"/>
        <v>1.1047353682693582E-2</v>
      </c>
      <c r="AT9" s="176">
        <f t="shared" si="5"/>
        <v>1.1047353682693582E-2</v>
      </c>
      <c r="AU9" s="176">
        <f t="shared" si="5"/>
        <v>1.1047353682693582E-2</v>
      </c>
      <c r="AV9" s="176">
        <f t="shared" si="5"/>
        <v>1.1047353682693582E-2</v>
      </c>
      <c r="AW9" s="176">
        <f t="shared" si="5"/>
        <v>1.1047353682693582E-2</v>
      </c>
      <c r="AX9" s="176">
        <f t="shared" si="5"/>
        <v>1.1047353682693582E-2</v>
      </c>
      <c r="AY9" s="176">
        <f t="shared" si="5"/>
        <v>1.1047353682693582E-2</v>
      </c>
      <c r="AZ9" s="176">
        <f t="shared" si="5"/>
        <v>1.1047353682693582E-2</v>
      </c>
      <c r="BA9" s="176">
        <f t="shared" si="5"/>
        <v>1.1047353682693582E-2</v>
      </c>
      <c r="BB9" s="176">
        <f t="shared" si="5"/>
        <v>1.1047353682693582E-2</v>
      </c>
      <c r="BC9" s="176">
        <f t="shared" si="5"/>
        <v>1.1047353682693582E-2</v>
      </c>
      <c r="BD9" s="176">
        <f t="shared" si="5"/>
        <v>5.358427915155008E-3</v>
      </c>
      <c r="BE9" s="176">
        <f t="shared" si="5"/>
        <v>0</v>
      </c>
      <c r="BF9" s="176">
        <f t="shared" si="5"/>
        <v>0</v>
      </c>
      <c r="BG9" s="176">
        <f t="shared" si="5"/>
        <v>0</v>
      </c>
      <c r="BH9" s="176">
        <f t="shared" si="5"/>
        <v>0</v>
      </c>
      <c r="BI9" s="176">
        <f t="shared" si="5"/>
        <v>0</v>
      </c>
      <c r="BJ9" s="176">
        <f t="shared" si="5"/>
        <v>0</v>
      </c>
      <c r="BK9" s="176">
        <f t="shared" si="5"/>
        <v>0</v>
      </c>
      <c r="BL9" s="176">
        <f t="shared" si="5"/>
        <v>0</v>
      </c>
      <c r="BM9" s="176">
        <f t="shared" si="5"/>
        <v>0</v>
      </c>
      <c r="BN9" s="176">
        <f t="shared" si="5"/>
        <v>0</v>
      </c>
      <c r="BO9" s="176">
        <f t="shared" si="5"/>
        <v>0</v>
      </c>
      <c r="BQ9" s="174"/>
      <c r="BR9" s="177">
        <f t="shared" si="6"/>
        <v>0</v>
      </c>
      <c r="BS9" s="178">
        <f t="shared" si="6"/>
        <v>0</v>
      </c>
      <c r="BT9" s="178">
        <f t="shared" si="6"/>
        <v>0</v>
      </c>
      <c r="BU9" s="178">
        <f t="shared" si="6"/>
        <v>0</v>
      </c>
      <c r="BV9" s="178">
        <f t="shared" si="6"/>
        <v>0</v>
      </c>
      <c r="BW9" s="178">
        <f t="shared" si="6"/>
        <v>0</v>
      </c>
      <c r="BX9" s="178">
        <f t="shared" si="6"/>
        <v>0</v>
      </c>
      <c r="BY9" s="178">
        <f t="shared" si="6"/>
        <v>0</v>
      </c>
      <c r="BZ9" s="178">
        <f t="shared" si="6"/>
        <v>0</v>
      </c>
      <c r="CA9" s="178">
        <f t="shared" si="6"/>
        <v>0</v>
      </c>
      <c r="CB9" s="178">
        <f t="shared" si="6"/>
        <v>0</v>
      </c>
      <c r="CC9" s="178">
        <f t="shared" si="6"/>
        <v>0</v>
      </c>
      <c r="CD9" s="178">
        <f t="shared" si="6"/>
        <v>0</v>
      </c>
      <c r="CE9" s="178">
        <f t="shared" si="6"/>
        <v>0</v>
      </c>
      <c r="CF9" s="178">
        <f t="shared" si="6"/>
        <v>0</v>
      </c>
      <c r="CG9" s="178">
        <f t="shared" si="6"/>
        <v>0</v>
      </c>
      <c r="CH9" s="178">
        <f t="shared" si="6"/>
        <v>0</v>
      </c>
      <c r="CI9" s="178">
        <f t="shared" si="6"/>
        <v>0</v>
      </c>
      <c r="CJ9" s="178">
        <f t="shared" si="6"/>
        <v>0</v>
      </c>
      <c r="CK9" s="178">
        <f t="shared" si="6"/>
        <v>0</v>
      </c>
      <c r="CL9" s="178">
        <f t="shared" si="6"/>
        <v>0</v>
      </c>
      <c r="CM9" s="178">
        <f t="shared" si="6"/>
        <v>0</v>
      </c>
      <c r="CN9" s="178">
        <f t="shared" si="6"/>
        <v>0</v>
      </c>
      <c r="CO9" s="178">
        <f t="shared" si="6"/>
        <v>0</v>
      </c>
      <c r="CP9" s="178">
        <f t="shared" si="6"/>
        <v>0</v>
      </c>
      <c r="CQ9" s="178">
        <f t="shared" si="6"/>
        <v>0</v>
      </c>
      <c r="CR9" s="178">
        <f t="shared" si="6"/>
        <v>0</v>
      </c>
      <c r="CS9" s="178">
        <f t="shared" si="6"/>
        <v>0</v>
      </c>
    </row>
    <row r="10" spans="1:97" x14ac:dyDescent="0.4">
      <c r="A10" s="167">
        <v>1000167</v>
      </c>
      <c r="B10" s="168" t="s">
        <v>243</v>
      </c>
      <c r="C10" s="169">
        <v>15.307538780636031</v>
      </c>
      <c r="D10" s="170">
        <v>14.512848951219166</v>
      </c>
      <c r="E10" s="170">
        <v>11.929561837902154</v>
      </c>
      <c r="F10" s="171">
        <v>2.551412636241136E-3</v>
      </c>
      <c r="G10" s="170">
        <v>10009.661548806338</v>
      </c>
      <c r="H10" s="172"/>
      <c r="I10" s="170">
        <f t="shared" si="3"/>
        <v>11.929561837902154</v>
      </c>
      <c r="J10" s="170">
        <f t="shared" si="3"/>
        <v>11.929561837902154</v>
      </c>
      <c r="K10" s="170">
        <f t="shared" si="3"/>
        <v>11.929561837902154</v>
      </c>
      <c r="L10" s="170">
        <f t="shared" si="3"/>
        <v>11.929561837902154</v>
      </c>
      <c r="M10" s="170">
        <f t="shared" si="3"/>
        <v>11.929561837902154</v>
      </c>
      <c r="N10" s="170">
        <f t="shared" si="3"/>
        <v>11.929561837902154</v>
      </c>
      <c r="O10" s="170">
        <f t="shared" si="3"/>
        <v>11.929561837902154</v>
      </c>
      <c r="P10" s="170">
        <f t="shared" si="3"/>
        <v>11.929561837902154</v>
      </c>
      <c r="Q10" s="170">
        <f t="shared" si="3"/>
        <v>11.929561837902154</v>
      </c>
      <c r="R10" s="170">
        <f t="shared" si="3"/>
        <v>11.929561837902154</v>
      </c>
      <c r="S10" s="170">
        <f t="shared" si="3"/>
        <v>11.929561837902154</v>
      </c>
      <c r="T10" s="170">
        <f t="shared" si="3"/>
        <v>11.929561837902154</v>
      </c>
      <c r="U10" s="170">
        <f t="shared" si="3"/>
        <v>11.929561837902154</v>
      </c>
      <c r="V10" s="170">
        <f t="shared" si="3"/>
        <v>11.929561837902154</v>
      </c>
      <c r="W10" s="170">
        <f t="shared" si="3"/>
        <v>11.929561837902154</v>
      </c>
      <c r="X10" s="170">
        <f t="shared" si="3"/>
        <v>3.668802901150563</v>
      </c>
      <c r="Y10" s="170">
        <f t="shared" si="3"/>
        <v>0</v>
      </c>
      <c r="Z10" s="170">
        <f t="shared" si="3"/>
        <v>0</v>
      </c>
      <c r="AA10" s="170">
        <f t="shared" si="3"/>
        <v>0</v>
      </c>
      <c r="AB10" s="170">
        <f t="shared" si="3"/>
        <v>0</v>
      </c>
      <c r="AC10" s="170">
        <f t="shared" si="3"/>
        <v>0</v>
      </c>
      <c r="AD10" s="170">
        <f t="shared" si="3"/>
        <v>0</v>
      </c>
      <c r="AE10" s="170">
        <f t="shared" si="3"/>
        <v>0</v>
      </c>
      <c r="AF10" s="170">
        <f t="shared" si="3"/>
        <v>0</v>
      </c>
      <c r="AG10" s="170">
        <f t="shared" si="3"/>
        <v>0</v>
      </c>
      <c r="AH10" s="170">
        <f t="shared" si="3"/>
        <v>0</v>
      </c>
      <c r="AI10" s="170">
        <f t="shared" si="3"/>
        <v>0</v>
      </c>
      <c r="AJ10" s="170">
        <f t="shared" si="3"/>
        <v>0</v>
      </c>
      <c r="AK10" s="173">
        <f t="shared" si="4"/>
        <v>182.61223046968288</v>
      </c>
      <c r="AM10" s="174"/>
      <c r="AN10" s="175">
        <f t="shared" si="5"/>
        <v>2.551412636241136E-3</v>
      </c>
      <c r="AO10" s="176">
        <f t="shared" si="5"/>
        <v>2.551412636241136E-3</v>
      </c>
      <c r="AP10" s="176">
        <f t="shared" si="5"/>
        <v>2.551412636241136E-3</v>
      </c>
      <c r="AQ10" s="176">
        <f t="shared" si="5"/>
        <v>2.551412636241136E-3</v>
      </c>
      <c r="AR10" s="176">
        <f t="shared" si="5"/>
        <v>2.551412636241136E-3</v>
      </c>
      <c r="AS10" s="176">
        <f t="shared" si="5"/>
        <v>2.551412636241136E-3</v>
      </c>
      <c r="AT10" s="176">
        <f t="shared" si="5"/>
        <v>2.551412636241136E-3</v>
      </c>
      <c r="AU10" s="176">
        <f t="shared" si="5"/>
        <v>2.551412636241136E-3</v>
      </c>
      <c r="AV10" s="176">
        <f t="shared" si="5"/>
        <v>2.551412636241136E-3</v>
      </c>
      <c r="AW10" s="176">
        <f t="shared" si="5"/>
        <v>2.551412636241136E-3</v>
      </c>
      <c r="AX10" s="176">
        <f t="shared" si="5"/>
        <v>2.551412636241136E-3</v>
      </c>
      <c r="AY10" s="176">
        <f t="shared" si="5"/>
        <v>2.551412636241136E-3</v>
      </c>
      <c r="AZ10" s="176">
        <f t="shared" si="5"/>
        <v>2.551412636241136E-3</v>
      </c>
      <c r="BA10" s="176">
        <f t="shared" si="5"/>
        <v>2.551412636241136E-3</v>
      </c>
      <c r="BB10" s="176">
        <f t="shared" si="5"/>
        <v>2.551412636241136E-3</v>
      </c>
      <c r="BC10" s="176">
        <f t="shared" si="5"/>
        <v>7.846583310489615E-4</v>
      </c>
      <c r="BD10" s="176">
        <f t="shared" si="5"/>
        <v>0</v>
      </c>
      <c r="BE10" s="176">
        <f t="shared" si="5"/>
        <v>0</v>
      </c>
      <c r="BF10" s="176">
        <f t="shared" si="5"/>
        <v>0</v>
      </c>
      <c r="BG10" s="176">
        <f t="shared" si="5"/>
        <v>0</v>
      </c>
      <c r="BH10" s="176">
        <f t="shared" si="5"/>
        <v>0</v>
      </c>
      <c r="BI10" s="176">
        <f t="shared" si="5"/>
        <v>0</v>
      </c>
      <c r="BJ10" s="176">
        <f t="shared" si="5"/>
        <v>0</v>
      </c>
      <c r="BK10" s="176">
        <f t="shared" si="5"/>
        <v>0</v>
      </c>
      <c r="BL10" s="176">
        <f t="shared" si="5"/>
        <v>0</v>
      </c>
      <c r="BM10" s="176">
        <f t="shared" si="5"/>
        <v>0</v>
      </c>
      <c r="BN10" s="176">
        <f t="shared" si="5"/>
        <v>0</v>
      </c>
      <c r="BO10" s="176">
        <f t="shared" si="5"/>
        <v>0</v>
      </c>
      <c r="BQ10" s="174"/>
      <c r="BR10" s="177">
        <f t="shared" si="6"/>
        <v>10009.661548806338</v>
      </c>
      <c r="BS10" s="178">
        <f t="shared" si="6"/>
        <v>10009.661548806338</v>
      </c>
      <c r="BT10" s="178">
        <f t="shared" si="6"/>
        <v>10009.661548806338</v>
      </c>
      <c r="BU10" s="178">
        <f t="shared" si="6"/>
        <v>10009.661548806338</v>
      </c>
      <c r="BV10" s="178">
        <f t="shared" si="6"/>
        <v>10009.661548806338</v>
      </c>
      <c r="BW10" s="178">
        <f t="shared" si="6"/>
        <v>10009.661548806338</v>
      </c>
      <c r="BX10" s="178">
        <f t="shared" si="6"/>
        <v>10009.661548806338</v>
      </c>
      <c r="BY10" s="178">
        <f t="shared" si="6"/>
        <v>10009.661548806338</v>
      </c>
      <c r="BZ10" s="178">
        <f t="shared" si="6"/>
        <v>10009.661548806338</v>
      </c>
      <c r="CA10" s="178">
        <f t="shared" si="6"/>
        <v>10009.661548806338</v>
      </c>
      <c r="CB10" s="178">
        <f t="shared" si="6"/>
        <v>10009.661548806338</v>
      </c>
      <c r="CC10" s="178">
        <f t="shared" si="6"/>
        <v>10009.661548806338</v>
      </c>
      <c r="CD10" s="178">
        <f t="shared" si="6"/>
        <v>10009.661548806338</v>
      </c>
      <c r="CE10" s="178">
        <f t="shared" si="6"/>
        <v>10009.661548806338</v>
      </c>
      <c r="CF10" s="178">
        <f t="shared" si="6"/>
        <v>10009.661548806338</v>
      </c>
      <c r="CG10" s="178">
        <f t="shared" si="6"/>
        <v>3078.3591072992713</v>
      </c>
      <c r="CH10" s="178">
        <f t="shared" si="6"/>
        <v>0</v>
      </c>
      <c r="CI10" s="178">
        <f t="shared" si="6"/>
        <v>0</v>
      </c>
      <c r="CJ10" s="178">
        <f t="shared" si="6"/>
        <v>0</v>
      </c>
      <c r="CK10" s="178">
        <f t="shared" si="6"/>
        <v>0</v>
      </c>
      <c r="CL10" s="178">
        <f t="shared" si="6"/>
        <v>0</v>
      </c>
      <c r="CM10" s="178">
        <f t="shared" si="6"/>
        <v>0</v>
      </c>
      <c r="CN10" s="178">
        <f t="shared" si="6"/>
        <v>0</v>
      </c>
      <c r="CO10" s="178">
        <f t="shared" si="6"/>
        <v>0</v>
      </c>
      <c r="CP10" s="178">
        <f t="shared" si="6"/>
        <v>0</v>
      </c>
      <c r="CQ10" s="178">
        <f t="shared" si="6"/>
        <v>0</v>
      </c>
      <c r="CR10" s="178">
        <f t="shared" si="6"/>
        <v>0</v>
      </c>
      <c r="CS10" s="178">
        <f t="shared" si="6"/>
        <v>0</v>
      </c>
    </row>
    <row r="11" spans="1:97" x14ac:dyDescent="0.4">
      <c r="A11" s="167">
        <v>1800057</v>
      </c>
      <c r="B11" s="168" t="s">
        <v>244</v>
      </c>
      <c r="C11" s="169">
        <v>16.158756296382037</v>
      </c>
      <c r="D11" s="170">
        <v>96.133572119149449</v>
      </c>
      <c r="E11" s="170">
        <v>79.021796281940837</v>
      </c>
      <c r="F11" s="171">
        <v>9.3554037929274129E-3</v>
      </c>
      <c r="G11" s="170">
        <v>0</v>
      </c>
      <c r="H11" s="172"/>
      <c r="I11" s="170">
        <f t="shared" si="3"/>
        <v>79.021796281940837</v>
      </c>
      <c r="J11" s="170">
        <f t="shared" si="3"/>
        <v>79.021796281940837</v>
      </c>
      <c r="K11" s="170">
        <f t="shared" si="3"/>
        <v>79.021796281940837</v>
      </c>
      <c r="L11" s="170">
        <f t="shared" si="3"/>
        <v>79.021796281940837</v>
      </c>
      <c r="M11" s="170">
        <f t="shared" si="3"/>
        <v>79.021796281940837</v>
      </c>
      <c r="N11" s="170">
        <f t="shared" si="3"/>
        <v>79.021796281940837</v>
      </c>
      <c r="O11" s="170">
        <f t="shared" si="3"/>
        <v>79.021796281940837</v>
      </c>
      <c r="P11" s="170">
        <f t="shared" si="3"/>
        <v>79.021796281940837</v>
      </c>
      <c r="Q11" s="170">
        <f t="shared" si="3"/>
        <v>79.021796281940837</v>
      </c>
      <c r="R11" s="170">
        <f t="shared" si="3"/>
        <v>79.021796281940837</v>
      </c>
      <c r="S11" s="170">
        <f t="shared" si="3"/>
        <v>79.021796281940837</v>
      </c>
      <c r="T11" s="170">
        <f t="shared" si="3"/>
        <v>79.021796281940837</v>
      </c>
      <c r="U11" s="170">
        <f t="shared" si="3"/>
        <v>79.021796281940837</v>
      </c>
      <c r="V11" s="170">
        <f t="shared" si="3"/>
        <v>79.021796281940837</v>
      </c>
      <c r="W11" s="170">
        <f t="shared" si="3"/>
        <v>79.021796281940837</v>
      </c>
      <c r="X11" s="170">
        <f t="shared" si="3"/>
        <v>79.021796281940837</v>
      </c>
      <c r="Y11" s="170">
        <f t="shared" si="3"/>
        <v>12.545207711176786</v>
      </c>
      <c r="Z11" s="170">
        <f t="shared" si="3"/>
        <v>0</v>
      </c>
      <c r="AA11" s="170">
        <f t="shared" si="3"/>
        <v>0</v>
      </c>
      <c r="AB11" s="170">
        <f t="shared" si="3"/>
        <v>0</v>
      </c>
      <c r="AC11" s="170">
        <f t="shared" si="3"/>
        <v>0</v>
      </c>
      <c r="AD11" s="170">
        <f t="shared" si="3"/>
        <v>0</v>
      </c>
      <c r="AE11" s="170">
        <f t="shared" si="3"/>
        <v>0</v>
      </c>
      <c r="AF11" s="170">
        <f t="shared" si="3"/>
        <v>0</v>
      </c>
      <c r="AG11" s="170">
        <f t="shared" si="3"/>
        <v>0</v>
      </c>
      <c r="AH11" s="170">
        <f t="shared" si="3"/>
        <v>0</v>
      </c>
      <c r="AI11" s="170">
        <f t="shared" si="3"/>
        <v>0</v>
      </c>
      <c r="AJ11" s="170">
        <f t="shared" si="3"/>
        <v>0</v>
      </c>
      <c r="AK11" s="173">
        <f t="shared" si="4"/>
        <v>1276.8939482222302</v>
      </c>
      <c r="AM11" s="174"/>
      <c r="AN11" s="175">
        <f t="shared" si="5"/>
        <v>9.3554037929274129E-3</v>
      </c>
      <c r="AO11" s="176">
        <f t="shared" si="5"/>
        <v>9.3554037929274129E-3</v>
      </c>
      <c r="AP11" s="176">
        <f t="shared" si="5"/>
        <v>9.3554037929274129E-3</v>
      </c>
      <c r="AQ11" s="176">
        <f t="shared" si="5"/>
        <v>9.3554037929274129E-3</v>
      </c>
      <c r="AR11" s="176">
        <f t="shared" si="5"/>
        <v>9.3554037929274129E-3</v>
      </c>
      <c r="AS11" s="176">
        <f t="shared" si="5"/>
        <v>9.3554037929274129E-3</v>
      </c>
      <c r="AT11" s="176">
        <f t="shared" si="5"/>
        <v>9.3554037929274129E-3</v>
      </c>
      <c r="AU11" s="176">
        <f t="shared" si="5"/>
        <v>9.3554037929274129E-3</v>
      </c>
      <c r="AV11" s="176">
        <f t="shared" si="5"/>
        <v>9.3554037929274129E-3</v>
      </c>
      <c r="AW11" s="176">
        <f t="shared" si="5"/>
        <v>9.3554037929274129E-3</v>
      </c>
      <c r="AX11" s="176">
        <f t="shared" si="5"/>
        <v>9.3554037929274129E-3</v>
      </c>
      <c r="AY11" s="176">
        <f t="shared" si="5"/>
        <v>9.3554037929274129E-3</v>
      </c>
      <c r="AZ11" s="176">
        <f t="shared" si="5"/>
        <v>9.3554037929274129E-3</v>
      </c>
      <c r="BA11" s="176">
        <f t="shared" si="5"/>
        <v>9.3554037929274129E-3</v>
      </c>
      <c r="BB11" s="176">
        <f t="shared" si="5"/>
        <v>9.3554037929274129E-3</v>
      </c>
      <c r="BC11" s="176">
        <f t="shared" si="5"/>
        <v>9.3554037929274129E-3</v>
      </c>
      <c r="BD11" s="176">
        <f t="shared" si="5"/>
        <v>1.4852292573236218E-3</v>
      </c>
      <c r="BE11" s="176">
        <f t="shared" si="5"/>
        <v>0</v>
      </c>
      <c r="BF11" s="176">
        <f t="shared" si="5"/>
        <v>0</v>
      </c>
      <c r="BG11" s="176">
        <f t="shared" si="5"/>
        <v>0</v>
      </c>
      <c r="BH11" s="176">
        <f t="shared" si="5"/>
        <v>0</v>
      </c>
      <c r="BI11" s="176">
        <f t="shared" si="5"/>
        <v>0</v>
      </c>
      <c r="BJ11" s="176">
        <f t="shared" si="5"/>
        <v>0</v>
      </c>
      <c r="BK11" s="176">
        <f t="shared" si="5"/>
        <v>0</v>
      </c>
      <c r="BL11" s="176">
        <f t="shared" si="5"/>
        <v>0</v>
      </c>
      <c r="BM11" s="176">
        <f t="shared" si="5"/>
        <v>0</v>
      </c>
      <c r="BN11" s="176">
        <f t="shared" si="5"/>
        <v>0</v>
      </c>
      <c r="BO11" s="176">
        <f t="shared" si="5"/>
        <v>0</v>
      </c>
      <c r="BQ11" s="174"/>
      <c r="BR11" s="177">
        <f t="shared" si="6"/>
        <v>0</v>
      </c>
      <c r="BS11" s="178">
        <f t="shared" si="6"/>
        <v>0</v>
      </c>
      <c r="BT11" s="178">
        <f t="shared" si="6"/>
        <v>0</v>
      </c>
      <c r="BU11" s="178">
        <f t="shared" si="6"/>
        <v>0</v>
      </c>
      <c r="BV11" s="178">
        <f t="shared" si="6"/>
        <v>0</v>
      </c>
      <c r="BW11" s="178">
        <f t="shared" si="6"/>
        <v>0</v>
      </c>
      <c r="BX11" s="178">
        <f t="shared" si="6"/>
        <v>0</v>
      </c>
      <c r="BY11" s="178">
        <f t="shared" si="6"/>
        <v>0</v>
      </c>
      <c r="BZ11" s="178">
        <f t="shared" si="6"/>
        <v>0</v>
      </c>
      <c r="CA11" s="178">
        <f t="shared" si="6"/>
        <v>0</v>
      </c>
      <c r="CB11" s="178">
        <f t="shared" si="6"/>
        <v>0</v>
      </c>
      <c r="CC11" s="178">
        <f t="shared" si="6"/>
        <v>0</v>
      </c>
      <c r="CD11" s="178">
        <f t="shared" si="6"/>
        <v>0</v>
      </c>
      <c r="CE11" s="178">
        <f t="shared" si="6"/>
        <v>0</v>
      </c>
      <c r="CF11" s="178">
        <f t="shared" si="6"/>
        <v>0</v>
      </c>
      <c r="CG11" s="178">
        <f t="shared" si="6"/>
        <v>0</v>
      </c>
      <c r="CH11" s="178">
        <f t="shared" si="6"/>
        <v>0</v>
      </c>
      <c r="CI11" s="178">
        <f t="shared" si="6"/>
        <v>0</v>
      </c>
      <c r="CJ11" s="178">
        <f t="shared" si="6"/>
        <v>0</v>
      </c>
      <c r="CK11" s="178">
        <f t="shared" si="6"/>
        <v>0</v>
      </c>
      <c r="CL11" s="178">
        <f t="shared" si="6"/>
        <v>0</v>
      </c>
      <c r="CM11" s="178">
        <f t="shared" si="6"/>
        <v>0</v>
      </c>
      <c r="CN11" s="178">
        <f t="shared" si="6"/>
        <v>0</v>
      </c>
      <c r="CO11" s="178">
        <f t="shared" si="6"/>
        <v>0</v>
      </c>
      <c r="CP11" s="178">
        <f t="shared" si="6"/>
        <v>0</v>
      </c>
      <c r="CQ11" s="178">
        <f t="shared" si="6"/>
        <v>0</v>
      </c>
      <c r="CR11" s="178">
        <f t="shared" si="6"/>
        <v>0</v>
      </c>
      <c r="CS11" s="178">
        <f t="shared" si="6"/>
        <v>0</v>
      </c>
    </row>
    <row r="12" spans="1:97" x14ac:dyDescent="0.4">
      <c r="A12" s="167">
        <v>1800123</v>
      </c>
      <c r="B12" s="168" t="s">
        <v>243</v>
      </c>
      <c r="C12" s="169">
        <v>17.662544746887729</v>
      </c>
      <c r="D12" s="170">
        <v>0</v>
      </c>
      <c r="E12" s="170">
        <v>0</v>
      </c>
      <c r="F12" s="171">
        <v>0</v>
      </c>
      <c r="G12" s="170">
        <v>62627.2183308487</v>
      </c>
      <c r="H12" s="172"/>
      <c r="I12" s="170">
        <f t="shared" si="3"/>
        <v>0</v>
      </c>
      <c r="J12" s="170">
        <f t="shared" si="3"/>
        <v>0</v>
      </c>
      <c r="K12" s="170">
        <f t="shared" si="3"/>
        <v>0</v>
      </c>
      <c r="L12" s="170">
        <f t="shared" si="3"/>
        <v>0</v>
      </c>
      <c r="M12" s="170">
        <f t="shared" si="3"/>
        <v>0</v>
      </c>
      <c r="N12" s="170">
        <f t="shared" si="3"/>
        <v>0</v>
      </c>
      <c r="O12" s="170">
        <f t="shared" si="3"/>
        <v>0</v>
      </c>
      <c r="P12" s="170">
        <f t="shared" si="3"/>
        <v>0</v>
      </c>
      <c r="Q12" s="170">
        <f t="shared" si="3"/>
        <v>0</v>
      </c>
      <c r="R12" s="170">
        <f t="shared" si="3"/>
        <v>0</v>
      </c>
      <c r="S12" s="170">
        <f t="shared" si="3"/>
        <v>0</v>
      </c>
      <c r="T12" s="170">
        <f t="shared" si="3"/>
        <v>0</v>
      </c>
      <c r="U12" s="170">
        <f t="shared" si="3"/>
        <v>0</v>
      </c>
      <c r="V12" s="170">
        <f t="shared" si="3"/>
        <v>0</v>
      </c>
      <c r="W12" s="170">
        <f t="shared" si="3"/>
        <v>0</v>
      </c>
      <c r="X12" s="170">
        <f t="shared" si="3"/>
        <v>0</v>
      </c>
      <c r="Y12" s="170">
        <f t="shared" si="3"/>
        <v>0</v>
      </c>
      <c r="Z12" s="170">
        <f t="shared" si="3"/>
        <v>0</v>
      </c>
      <c r="AA12" s="170">
        <f t="shared" si="3"/>
        <v>0</v>
      </c>
      <c r="AB12" s="170">
        <f t="shared" si="3"/>
        <v>0</v>
      </c>
      <c r="AC12" s="170">
        <f t="shared" si="3"/>
        <v>0</v>
      </c>
      <c r="AD12" s="170">
        <f t="shared" si="3"/>
        <v>0</v>
      </c>
      <c r="AE12" s="170">
        <f t="shared" si="3"/>
        <v>0</v>
      </c>
      <c r="AF12" s="170">
        <f t="shared" si="3"/>
        <v>0</v>
      </c>
      <c r="AG12" s="170">
        <f t="shared" si="3"/>
        <v>0</v>
      </c>
      <c r="AH12" s="170">
        <f t="shared" si="3"/>
        <v>0</v>
      </c>
      <c r="AI12" s="170">
        <f t="shared" si="3"/>
        <v>0</v>
      </c>
      <c r="AJ12" s="170">
        <f t="shared" si="3"/>
        <v>0</v>
      </c>
      <c r="AK12" s="173">
        <f t="shared" si="4"/>
        <v>0</v>
      </c>
      <c r="AM12" s="174"/>
      <c r="AN12" s="175">
        <f t="shared" si="5"/>
        <v>0</v>
      </c>
      <c r="AO12" s="176">
        <f t="shared" si="5"/>
        <v>0</v>
      </c>
      <c r="AP12" s="176">
        <f t="shared" si="5"/>
        <v>0</v>
      </c>
      <c r="AQ12" s="176">
        <f t="shared" si="5"/>
        <v>0</v>
      </c>
      <c r="AR12" s="176">
        <f t="shared" si="5"/>
        <v>0</v>
      </c>
      <c r="AS12" s="176">
        <f t="shared" si="5"/>
        <v>0</v>
      </c>
      <c r="AT12" s="176">
        <f t="shared" si="5"/>
        <v>0</v>
      </c>
      <c r="AU12" s="176">
        <f t="shared" si="5"/>
        <v>0</v>
      </c>
      <c r="AV12" s="176">
        <f t="shared" si="5"/>
        <v>0</v>
      </c>
      <c r="AW12" s="176">
        <f t="shared" si="5"/>
        <v>0</v>
      </c>
      <c r="AX12" s="176">
        <f t="shared" si="5"/>
        <v>0</v>
      </c>
      <c r="AY12" s="176">
        <f t="shared" si="5"/>
        <v>0</v>
      </c>
      <c r="AZ12" s="176">
        <f t="shared" si="5"/>
        <v>0</v>
      </c>
      <c r="BA12" s="176">
        <f t="shared" si="5"/>
        <v>0</v>
      </c>
      <c r="BB12" s="176">
        <f t="shared" si="5"/>
        <v>0</v>
      </c>
      <c r="BC12" s="176">
        <f t="shared" si="5"/>
        <v>0</v>
      </c>
      <c r="BD12" s="176">
        <f t="shared" si="5"/>
        <v>0</v>
      </c>
      <c r="BE12" s="176">
        <f t="shared" si="5"/>
        <v>0</v>
      </c>
      <c r="BF12" s="176">
        <f t="shared" si="5"/>
        <v>0</v>
      </c>
      <c r="BG12" s="176">
        <f t="shared" si="5"/>
        <v>0</v>
      </c>
      <c r="BH12" s="176">
        <f t="shared" si="5"/>
        <v>0</v>
      </c>
      <c r="BI12" s="176">
        <f t="shared" si="5"/>
        <v>0</v>
      </c>
      <c r="BJ12" s="176">
        <f t="shared" si="5"/>
        <v>0</v>
      </c>
      <c r="BK12" s="176">
        <f t="shared" si="5"/>
        <v>0</v>
      </c>
      <c r="BL12" s="176">
        <f t="shared" si="5"/>
        <v>0</v>
      </c>
      <c r="BM12" s="176">
        <f t="shared" si="5"/>
        <v>0</v>
      </c>
      <c r="BN12" s="176">
        <f t="shared" si="5"/>
        <v>0</v>
      </c>
      <c r="BO12" s="176">
        <f t="shared" si="5"/>
        <v>0</v>
      </c>
      <c r="BQ12" s="174"/>
      <c r="BR12" s="177">
        <f t="shared" si="6"/>
        <v>62627.2183308487</v>
      </c>
      <c r="BS12" s="178">
        <f t="shared" si="6"/>
        <v>62627.2183308487</v>
      </c>
      <c r="BT12" s="178">
        <f t="shared" si="6"/>
        <v>62627.2183308487</v>
      </c>
      <c r="BU12" s="178">
        <f t="shared" si="6"/>
        <v>62627.2183308487</v>
      </c>
      <c r="BV12" s="178">
        <f t="shared" si="6"/>
        <v>62627.2183308487</v>
      </c>
      <c r="BW12" s="178">
        <f t="shared" si="6"/>
        <v>62627.2183308487</v>
      </c>
      <c r="BX12" s="178">
        <f t="shared" si="6"/>
        <v>62627.2183308487</v>
      </c>
      <c r="BY12" s="178">
        <f t="shared" si="6"/>
        <v>62627.2183308487</v>
      </c>
      <c r="BZ12" s="178">
        <f t="shared" si="6"/>
        <v>62627.2183308487</v>
      </c>
      <c r="CA12" s="178">
        <f t="shared" si="6"/>
        <v>62627.2183308487</v>
      </c>
      <c r="CB12" s="178">
        <f t="shared" si="6"/>
        <v>62627.2183308487</v>
      </c>
      <c r="CC12" s="178">
        <f t="shared" si="6"/>
        <v>62627.2183308487</v>
      </c>
      <c r="CD12" s="178">
        <f t="shared" si="6"/>
        <v>62627.2183308487</v>
      </c>
      <c r="CE12" s="178">
        <f t="shared" si="6"/>
        <v>62627.2183308487</v>
      </c>
      <c r="CF12" s="178">
        <f t="shared" si="6"/>
        <v>62627.2183308487</v>
      </c>
      <c r="CG12" s="178">
        <f t="shared" si="6"/>
        <v>62627.2183308487</v>
      </c>
      <c r="CH12" s="178">
        <f t="shared" si="6"/>
        <v>62627.2183308487</v>
      </c>
      <c r="CI12" s="178">
        <f t="shared" si="6"/>
        <v>41493.334517294694</v>
      </c>
      <c r="CJ12" s="178">
        <f t="shared" si="6"/>
        <v>0</v>
      </c>
      <c r="CK12" s="178">
        <f t="shared" si="6"/>
        <v>0</v>
      </c>
      <c r="CL12" s="178">
        <f t="shared" si="6"/>
        <v>0</v>
      </c>
      <c r="CM12" s="178">
        <f t="shared" si="6"/>
        <v>0</v>
      </c>
      <c r="CN12" s="178">
        <f t="shared" si="6"/>
        <v>0</v>
      </c>
      <c r="CO12" s="178">
        <f t="shared" si="6"/>
        <v>0</v>
      </c>
      <c r="CP12" s="178">
        <f t="shared" si="6"/>
        <v>0</v>
      </c>
      <c r="CQ12" s="178">
        <f t="shared" si="6"/>
        <v>0</v>
      </c>
      <c r="CR12" s="178">
        <f t="shared" si="6"/>
        <v>0</v>
      </c>
      <c r="CS12" s="178">
        <f t="shared" si="6"/>
        <v>0</v>
      </c>
    </row>
    <row r="13" spans="1:97" x14ac:dyDescent="0.4">
      <c r="A13" s="167">
        <v>1800139</v>
      </c>
      <c r="B13" s="168" t="s">
        <v>243</v>
      </c>
      <c r="C13" s="169">
        <v>23.550059662516972</v>
      </c>
      <c r="D13" s="170">
        <v>0</v>
      </c>
      <c r="E13" s="170">
        <v>0</v>
      </c>
      <c r="F13" s="171">
        <v>0</v>
      </c>
      <c r="G13" s="170">
        <v>3222.4542801551502</v>
      </c>
      <c r="H13" s="172"/>
      <c r="I13" s="170">
        <f t="shared" si="3"/>
        <v>0</v>
      </c>
      <c r="J13" s="170">
        <f t="shared" si="3"/>
        <v>0</v>
      </c>
      <c r="K13" s="170">
        <f t="shared" si="3"/>
        <v>0</v>
      </c>
      <c r="L13" s="170">
        <f t="shared" si="3"/>
        <v>0</v>
      </c>
      <c r="M13" s="170">
        <f t="shared" si="3"/>
        <v>0</v>
      </c>
      <c r="N13" s="170">
        <f t="shared" si="3"/>
        <v>0</v>
      </c>
      <c r="O13" s="170">
        <f t="shared" si="3"/>
        <v>0</v>
      </c>
      <c r="P13" s="170">
        <f t="shared" si="3"/>
        <v>0</v>
      </c>
      <c r="Q13" s="170">
        <f t="shared" si="3"/>
        <v>0</v>
      </c>
      <c r="R13" s="170">
        <f t="shared" si="3"/>
        <v>0</v>
      </c>
      <c r="S13" s="170">
        <f t="shared" si="3"/>
        <v>0</v>
      </c>
      <c r="T13" s="170">
        <f t="shared" si="3"/>
        <v>0</v>
      </c>
      <c r="U13" s="170">
        <f t="shared" si="3"/>
        <v>0</v>
      </c>
      <c r="V13" s="170">
        <f t="shared" si="3"/>
        <v>0</v>
      </c>
      <c r="W13" s="170">
        <f t="shared" si="3"/>
        <v>0</v>
      </c>
      <c r="X13" s="170">
        <f t="shared" si="3"/>
        <v>0</v>
      </c>
      <c r="Y13" s="170">
        <f t="shared" si="3"/>
        <v>0</v>
      </c>
      <c r="Z13" s="170">
        <f t="shared" si="3"/>
        <v>0</v>
      </c>
      <c r="AA13" s="170">
        <f t="shared" si="3"/>
        <v>0</v>
      </c>
      <c r="AB13" s="170">
        <f t="shared" si="3"/>
        <v>0</v>
      </c>
      <c r="AC13" s="170">
        <f t="shared" si="3"/>
        <v>0</v>
      </c>
      <c r="AD13" s="170">
        <f t="shared" si="3"/>
        <v>0</v>
      </c>
      <c r="AE13" s="170">
        <f t="shared" si="3"/>
        <v>0</v>
      </c>
      <c r="AF13" s="170">
        <f t="shared" si="3"/>
        <v>0</v>
      </c>
      <c r="AG13" s="170">
        <f t="shared" si="3"/>
        <v>0</v>
      </c>
      <c r="AH13" s="170">
        <f t="shared" si="3"/>
        <v>0</v>
      </c>
      <c r="AI13" s="170">
        <f t="shared" si="3"/>
        <v>0</v>
      </c>
      <c r="AJ13" s="170">
        <f t="shared" si="3"/>
        <v>0</v>
      </c>
      <c r="AK13" s="173">
        <f t="shared" si="4"/>
        <v>0</v>
      </c>
      <c r="AM13" s="174"/>
      <c r="AN13" s="175">
        <f t="shared" si="5"/>
        <v>0</v>
      </c>
      <c r="AO13" s="176">
        <f t="shared" si="5"/>
        <v>0</v>
      </c>
      <c r="AP13" s="176">
        <f t="shared" si="5"/>
        <v>0</v>
      </c>
      <c r="AQ13" s="176">
        <f t="shared" si="5"/>
        <v>0</v>
      </c>
      <c r="AR13" s="176">
        <f t="shared" si="5"/>
        <v>0</v>
      </c>
      <c r="AS13" s="176">
        <f t="shared" si="5"/>
        <v>0</v>
      </c>
      <c r="AT13" s="176">
        <f t="shared" si="5"/>
        <v>0</v>
      </c>
      <c r="AU13" s="176">
        <f t="shared" si="5"/>
        <v>0</v>
      </c>
      <c r="AV13" s="176">
        <f t="shared" si="5"/>
        <v>0</v>
      </c>
      <c r="AW13" s="176">
        <f t="shared" si="5"/>
        <v>0</v>
      </c>
      <c r="AX13" s="176">
        <f t="shared" si="5"/>
        <v>0</v>
      </c>
      <c r="AY13" s="176">
        <f t="shared" si="5"/>
        <v>0</v>
      </c>
      <c r="AZ13" s="176">
        <f t="shared" si="5"/>
        <v>0</v>
      </c>
      <c r="BA13" s="176">
        <f t="shared" si="5"/>
        <v>0</v>
      </c>
      <c r="BB13" s="176">
        <f t="shared" si="5"/>
        <v>0</v>
      </c>
      <c r="BC13" s="176">
        <f t="shared" si="5"/>
        <v>0</v>
      </c>
      <c r="BD13" s="176">
        <f t="shared" si="5"/>
        <v>0</v>
      </c>
      <c r="BE13" s="176">
        <f t="shared" si="5"/>
        <v>0</v>
      </c>
      <c r="BF13" s="176">
        <f t="shared" si="5"/>
        <v>0</v>
      </c>
      <c r="BG13" s="176">
        <f t="shared" si="5"/>
        <v>0</v>
      </c>
      <c r="BH13" s="176">
        <f t="shared" si="5"/>
        <v>0</v>
      </c>
      <c r="BI13" s="176">
        <f t="shared" si="5"/>
        <v>0</v>
      </c>
      <c r="BJ13" s="176">
        <f t="shared" si="5"/>
        <v>0</v>
      </c>
      <c r="BK13" s="176">
        <f t="shared" si="5"/>
        <v>0</v>
      </c>
      <c r="BL13" s="176">
        <f t="shared" si="5"/>
        <v>0</v>
      </c>
      <c r="BM13" s="176">
        <f t="shared" si="5"/>
        <v>0</v>
      </c>
      <c r="BN13" s="176">
        <f t="shared" si="5"/>
        <v>0</v>
      </c>
      <c r="BO13" s="176">
        <f t="shared" si="5"/>
        <v>0</v>
      </c>
      <c r="BQ13" s="174"/>
      <c r="BR13" s="177">
        <f t="shared" si="6"/>
        <v>3222.4542801551502</v>
      </c>
      <c r="BS13" s="178">
        <f t="shared" si="6"/>
        <v>3222.4542801551502</v>
      </c>
      <c r="BT13" s="178">
        <f t="shared" si="6"/>
        <v>3222.4542801551502</v>
      </c>
      <c r="BU13" s="178">
        <f t="shared" si="6"/>
        <v>3222.4542801551502</v>
      </c>
      <c r="BV13" s="178">
        <f t="shared" si="6"/>
        <v>3222.4542801551502</v>
      </c>
      <c r="BW13" s="178">
        <f t="shared" si="6"/>
        <v>3222.4542801551502</v>
      </c>
      <c r="BX13" s="178">
        <f t="shared" si="6"/>
        <v>3222.4542801551502</v>
      </c>
      <c r="BY13" s="178">
        <f t="shared" si="6"/>
        <v>3222.4542801551502</v>
      </c>
      <c r="BZ13" s="178">
        <f t="shared" si="6"/>
        <v>3222.4542801551502</v>
      </c>
      <c r="CA13" s="178">
        <f t="shared" si="6"/>
        <v>3222.4542801551502</v>
      </c>
      <c r="CB13" s="178">
        <f t="shared" si="6"/>
        <v>3222.4542801551502</v>
      </c>
      <c r="CC13" s="178">
        <f t="shared" si="6"/>
        <v>3222.4542801551502</v>
      </c>
      <c r="CD13" s="178">
        <f t="shared" si="6"/>
        <v>3222.4542801551502</v>
      </c>
      <c r="CE13" s="178">
        <f t="shared" si="6"/>
        <v>3222.4542801551502</v>
      </c>
      <c r="CF13" s="178">
        <f t="shared" si="6"/>
        <v>3222.4542801551502</v>
      </c>
      <c r="CG13" s="178">
        <f t="shared" si="6"/>
        <v>3222.4542801551502</v>
      </c>
      <c r="CH13" s="178">
        <f t="shared" si="6"/>
        <v>3222.4542801551502</v>
      </c>
      <c r="CI13" s="178">
        <f t="shared" si="6"/>
        <v>3222.4542801551502</v>
      </c>
      <c r="CJ13" s="178">
        <f t="shared" si="6"/>
        <v>3222.4542801551502</v>
      </c>
      <c r="CK13" s="178">
        <f t="shared" si="6"/>
        <v>3222.4542801551502</v>
      </c>
      <c r="CL13" s="178">
        <f t="shared" si="6"/>
        <v>3222.4542801551502</v>
      </c>
      <c r="CM13" s="178">
        <f t="shared" si="6"/>
        <v>3222.4542801551502</v>
      </c>
      <c r="CN13" s="178">
        <f t="shared" si="6"/>
        <v>3222.4542801551502</v>
      </c>
      <c r="CO13" s="178">
        <f t="shared" si="6"/>
        <v>1772.5421138185138</v>
      </c>
      <c r="CP13" s="178">
        <f t="shared" si="6"/>
        <v>0</v>
      </c>
      <c r="CQ13" s="178">
        <f t="shared" si="6"/>
        <v>0</v>
      </c>
      <c r="CR13" s="178">
        <f t="shared" si="6"/>
        <v>0</v>
      </c>
      <c r="CS13" s="178">
        <f t="shared" si="6"/>
        <v>0</v>
      </c>
    </row>
    <row r="14" spans="1:97" x14ac:dyDescent="0.4">
      <c r="A14" s="167">
        <v>1800185</v>
      </c>
      <c r="B14" s="168" t="s">
        <v>244</v>
      </c>
      <c r="C14" s="169">
        <v>17.662544746887729</v>
      </c>
      <c r="D14" s="170">
        <v>2.2914977345130083</v>
      </c>
      <c r="E14" s="170">
        <v>1.8836111377696927</v>
      </c>
      <c r="F14" s="171">
        <v>3.4609504018463596E-5</v>
      </c>
      <c r="G14" s="170">
        <v>0</v>
      </c>
      <c r="H14" s="172"/>
      <c r="I14" s="170">
        <f t="shared" si="3"/>
        <v>1.8836111377696927</v>
      </c>
      <c r="J14" s="170">
        <f t="shared" si="3"/>
        <v>1.8836111377696927</v>
      </c>
      <c r="K14" s="170">
        <f t="shared" si="3"/>
        <v>1.8836111377696927</v>
      </c>
      <c r="L14" s="170">
        <f t="shared" ref="L14:AA29" si="7">IF(L$2&lt;$C14,$E14,IF((($C14-L$2+1)&gt;0),($C14-L$2+1)*K14,0))</f>
        <v>1.8836111377696927</v>
      </c>
      <c r="M14" s="170">
        <f t="shared" si="7"/>
        <v>1.8836111377696927</v>
      </c>
      <c r="N14" s="170">
        <f t="shared" si="7"/>
        <v>1.8836111377696927</v>
      </c>
      <c r="O14" s="170">
        <f t="shared" si="7"/>
        <v>1.8836111377696927</v>
      </c>
      <c r="P14" s="170">
        <f t="shared" si="7"/>
        <v>1.8836111377696927</v>
      </c>
      <c r="Q14" s="170">
        <f t="shared" si="7"/>
        <v>1.8836111377696927</v>
      </c>
      <c r="R14" s="170">
        <f t="shared" si="7"/>
        <v>1.8836111377696927</v>
      </c>
      <c r="S14" s="170">
        <f t="shared" si="7"/>
        <v>1.8836111377696927</v>
      </c>
      <c r="T14" s="170">
        <f t="shared" si="7"/>
        <v>1.8836111377696927</v>
      </c>
      <c r="U14" s="170">
        <f t="shared" si="7"/>
        <v>1.8836111377696927</v>
      </c>
      <c r="V14" s="170">
        <f t="shared" si="7"/>
        <v>1.8836111377696927</v>
      </c>
      <c r="W14" s="170">
        <f t="shared" si="7"/>
        <v>1.8836111377696927</v>
      </c>
      <c r="X14" s="170">
        <f t="shared" si="7"/>
        <v>1.8836111377696927</v>
      </c>
      <c r="Y14" s="170">
        <f t="shared" si="7"/>
        <v>1.8836111377696927</v>
      </c>
      <c r="Z14" s="170">
        <f t="shared" si="7"/>
        <v>1.2479766645085284</v>
      </c>
      <c r="AA14" s="170">
        <f t="shared" si="7"/>
        <v>0</v>
      </c>
      <c r="AB14" s="170">
        <f t="shared" ref="AB14:AJ42" si="8">IF(AB$2&lt;$C14,$E14,IF((($C14-AB$2+1)&gt;0),($C14-AB$2+1)*AA14,0))</f>
        <v>0</v>
      </c>
      <c r="AC14" s="170">
        <f t="shared" si="8"/>
        <v>0</v>
      </c>
      <c r="AD14" s="170">
        <f t="shared" si="8"/>
        <v>0</v>
      </c>
      <c r="AE14" s="170">
        <f t="shared" si="8"/>
        <v>0</v>
      </c>
      <c r="AF14" s="170">
        <f t="shared" si="8"/>
        <v>0</v>
      </c>
      <c r="AG14" s="170">
        <f t="shared" si="8"/>
        <v>0</v>
      </c>
      <c r="AH14" s="170">
        <f t="shared" si="8"/>
        <v>0</v>
      </c>
      <c r="AI14" s="170">
        <f t="shared" si="8"/>
        <v>0</v>
      </c>
      <c r="AJ14" s="170">
        <f t="shared" si="8"/>
        <v>0</v>
      </c>
      <c r="AK14" s="173">
        <f t="shared" si="4"/>
        <v>33.269366006593287</v>
      </c>
      <c r="AM14" s="174"/>
      <c r="AN14" s="175">
        <f t="shared" si="5"/>
        <v>3.4609504018463596E-5</v>
      </c>
      <c r="AO14" s="176">
        <f t="shared" si="5"/>
        <v>3.4609504018463596E-5</v>
      </c>
      <c r="AP14" s="176">
        <f t="shared" si="5"/>
        <v>3.4609504018463596E-5</v>
      </c>
      <c r="AQ14" s="176">
        <f t="shared" ref="AQ14:BO29" si="9">IF(AQ$2&lt;$C14,$F14,IF((($C14-AQ$2+1)&gt;0),($C14-AQ$2+1)*$F14,0))</f>
        <v>3.4609504018463596E-5</v>
      </c>
      <c r="AR14" s="176">
        <f t="shared" si="9"/>
        <v>3.4609504018463596E-5</v>
      </c>
      <c r="AS14" s="176">
        <f t="shared" si="9"/>
        <v>3.4609504018463596E-5</v>
      </c>
      <c r="AT14" s="176">
        <f t="shared" si="9"/>
        <v>3.4609504018463596E-5</v>
      </c>
      <c r="AU14" s="176">
        <f t="shared" si="9"/>
        <v>3.4609504018463596E-5</v>
      </c>
      <c r="AV14" s="176">
        <f t="shared" si="9"/>
        <v>3.4609504018463596E-5</v>
      </c>
      <c r="AW14" s="176">
        <f t="shared" si="9"/>
        <v>3.4609504018463596E-5</v>
      </c>
      <c r="AX14" s="176">
        <f t="shared" si="9"/>
        <v>3.4609504018463596E-5</v>
      </c>
      <c r="AY14" s="176">
        <f t="shared" si="9"/>
        <v>3.4609504018463596E-5</v>
      </c>
      <c r="AZ14" s="176">
        <f t="shared" si="9"/>
        <v>3.4609504018463596E-5</v>
      </c>
      <c r="BA14" s="176">
        <f t="shared" si="9"/>
        <v>3.4609504018463596E-5</v>
      </c>
      <c r="BB14" s="176">
        <f t="shared" si="9"/>
        <v>3.4609504018463596E-5</v>
      </c>
      <c r="BC14" s="176">
        <f t="shared" si="9"/>
        <v>3.4609504018463596E-5</v>
      </c>
      <c r="BD14" s="176">
        <f t="shared" si="9"/>
        <v>3.4609504018463596E-5</v>
      </c>
      <c r="BE14" s="176">
        <f t="shared" si="9"/>
        <v>2.2930345079822802E-5</v>
      </c>
      <c r="BF14" s="176">
        <f t="shared" si="9"/>
        <v>0</v>
      </c>
      <c r="BG14" s="176">
        <f t="shared" si="9"/>
        <v>0</v>
      </c>
      <c r="BH14" s="176">
        <f t="shared" si="9"/>
        <v>0</v>
      </c>
      <c r="BI14" s="176">
        <f t="shared" si="9"/>
        <v>0</v>
      </c>
      <c r="BJ14" s="176">
        <f t="shared" si="9"/>
        <v>0</v>
      </c>
      <c r="BK14" s="176">
        <f t="shared" si="9"/>
        <v>0</v>
      </c>
      <c r="BL14" s="176">
        <f t="shared" si="9"/>
        <v>0</v>
      </c>
      <c r="BM14" s="176">
        <f t="shared" si="9"/>
        <v>0</v>
      </c>
      <c r="BN14" s="176">
        <f t="shared" si="9"/>
        <v>0</v>
      </c>
      <c r="BO14" s="176">
        <f t="shared" si="9"/>
        <v>0</v>
      </c>
      <c r="BQ14" s="174"/>
      <c r="BR14" s="177">
        <f t="shared" si="6"/>
        <v>0</v>
      </c>
      <c r="BS14" s="178">
        <f t="shared" si="6"/>
        <v>0</v>
      </c>
      <c r="BT14" s="178">
        <f t="shared" si="6"/>
        <v>0</v>
      </c>
      <c r="BU14" s="178">
        <f t="shared" ref="BU14:CS29" si="10">IF(BU$2&lt;$C14,$G14,IF((($C14-BU$2+1)&gt;0),($C14-BU$2+1)*$G14,0))</f>
        <v>0</v>
      </c>
      <c r="BV14" s="178">
        <f t="shared" si="10"/>
        <v>0</v>
      </c>
      <c r="BW14" s="178">
        <f t="shared" si="10"/>
        <v>0</v>
      </c>
      <c r="BX14" s="178">
        <f t="shared" si="10"/>
        <v>0</v>
      </c>
      <c r="BY14" s="178">
        <f t="shared" si="10"/>
        <v>0</v>
      </c>
      <c r="BZ14" s="178">
        <f t="shared" si="10"/>
        <v>0</v>
      </c>
      <c r="CA14" s="178">
        <f t="shared" si="10"/>
        <v>0</v>
      </c>
      <c r="CB14" s="178">
        <f t="shared" si="10"/>
        <v>0</v>
      </c>
      <c r="CC14" s="178">
        <f t="shared" si="10"/>
        <v>0</v>
      </c>
      <c r="CD14" s="178">
        <f t="shared" si="10"/>
        <v>0</v>
      </c>
      <c r="CE14" s="178">
        <f t="shared" si="10"/>
        <v>0</v>
      </c>
      <c r="CF14" s="178">
        <f t="shared" si="10"/>
        <v>0</v>
      </c>
      <c r="CG14" s="178">
        <f t="shared" si="10"/>
        <v>0</v>
      </c>
      <c r="CH14" s="178">
        <f t="shared" si="10"/>
        <v>0</v>
      </c>
      <c r="CI14" s="178">
        <f t="shared" si="10"/>
        <v>0</v>
      </c>
      <c r="CJ14" s="178">
        <f t="shared" si="10"/>
        <v>0</v>
      </c>
      <c r="CK14" s="178">
        <f t="shared" si="10"/>
        <v>0</v>
      </c>
      <c r="CL14" s="178">
        <f t="shared" si="10"/>
        <v>0</v>
      </c>
      <c r="CM14" s="178">
        <f t="shared" si="10"/>
        <v>0</v>
      </c>
      <c r="CN14" s="178">
        <f t="shared" si="10"/>
        <v>0</v>
      </c>
      <c r="CO14" s="178">
        <f t="shared" si="10"/>
        <v>0</v>
      </c>
      <c r="CP14" s="178">
        <f t="shared" si="10"/>
        <v>0</v>
      </c>
      <c r="CQ14" s="178">
        <f t="shared" si="10"/>
        <v>0</v>
      </c>
      <c r="CR14" s="178">
        <f t="shared" si="10"/>
        <v>0</v>
      </c>
      <c r="CS14" s="178">
        <f t="shared" si="10"/>
        <v>0</v>
      </c>
    </row>
    <row r="15" spans="1:97" x14ac:dyDescent="0.4">
      <c r="A15" s="167">
        <v>1800391</v>
      </c>
      <c r="B15" s="168" t="s">
        <v>243</v>
      </c>
      <c r="C15" s="169">
        <v>17.662544746887729</v>
      </c>
      <c r="D15" s="170">
        <v>0</v>
      </c>
      <c r="E15" s="170">
        <v>0</v>
      </c>
      <c r="F15" s="171">
        <v>0</v>
      </c>
      <c r="G15" s="170">
        <v>12322.371290354691</v>
      </c>
      <c r="H15" s="172"/>
      <c r="I15" s="170">
        <f t="shared" ref="I15:X43" si="11">IF(I$2&lt;$C15,$E15,IF((($C15-I$2+1)&gt;0),($C15-I$2+1)*H15,0))</f>
        <v>0</v>
      </c>
      <c r="J15" s="170">
        <f t="shared" si="11"/>
        <v>0</v>
      </c>
      <c r="K15" s="170">
        <f t="shared" si="11"/>
        <v>0</v>
      </c>
      <c r="L15" s="170">
        <f t="shared" si="7"/>
        <v>0</v>
      </c>
      <c r="M15" s="170">
        <f t="shared" si="7"/>
        <v>0</v>
      </c>
      <c r="N15" s="170">
        <f t="shared" si="7"/>
        <v>0</v>
      </c>
      <c r="O15" s="170">
        <f t="shared" si="7"/>
        <v>0</v>
      </c>
      <c r="P15" s="170">
        <f t="shared" si="7"/>
        <v>0</v>
      </c>
      <c r="Q15" s="170">
        <f t="shared" si="7"/>
        <v>0</v>
      </c>
      <c r="R15" s="170">
        <f t="shared" si="7"/>
        <v>0</v>
      </c>
      <c r="S15" s="170">
        <f t="shared" si="7"/>
        <v>0</v>
      </c>
      <c r="T15" s="170">
        <f t="shared" si="7"/>
        <v>0</v>
      </c>
      <c r="U15" s="170">
        <f t="shared" si="7"/>
        <v>0</v>
      </c>
      <c r="V15" s="170">
        <f t="shared" si="7"/>
        <v>0</v>
      </c>
      <c r="W15" s="170">
        <f t="shared" si="7"/>
        <v>0</v>
      </c>
      <c r="X15" s="170">
        <f t="shared" si="7"/>
        <v>0</v>
      </c>
      <c r="Y15" s="170">
        <f t="shared" si="7"/>
        <v>0</v>
      </c>
      <c r="Z15" s="170">
        <f t="shared" si="7"/>
        <v>0</v>
      </c>
      <c r="AA15" s="170">
        <f t="shared" si="7"/>
        <v>0</v>
      </c>
      <c r="AB15" s="170">
        <f t="shared" si="8"/>
        <v>0</v>
      </c>
      <c r="AC15" s="170">
        <f t="shared" si="8"/>
        <v>0</v>
      </c>
      <c r="AD15" s="170">
        <f t="shared" si="8"/>
        <v>0</v>
      </c>
      <c r="AE15" s="170">
        <f t="shared" si="8"/>
        <v>0</v>
      </c>
      <c r="AF15" s="170">
        <f t="shared" si="8"/>
        <v>0</v>
      </c>
      <c r="AG15" s="170">
        <f t="shared" si="8"/>
        <v>0</v>
      </c>
      <c r="AH15" s="170">
        <f t="shared" si="8"/>
        <v>0</v>
      </c>
      <c r="AI15" s="170">
        <f t="shared" si="8"/>
        <v>0</v>
      </c>
      <c r="AJ15" s="170">
        <f t="shared" si="8"/>
        <v>0</v>
      </c>
      <c r="AK15" s="173">
        <f t="shared" si="4"/>
        <v>0</v>
      </c>
      <c r="AM15" s="174"/>
      <c r="AN15" s="175">
        <f t="shared" ref="AN15:BO30" si="12">IF(AN$2&lt;$C15,$F15,IF((($C15-AN$2+1)&gt;0),($C15-AN$2+1)*$F15,0))</f>
        <v>0</v>
      </c>
      <c r="AO15" s="176">
        <f t="shared" si="12"/>
        <v>0</v>
      </c>
      <c r="AP15" s="176">
        <f t="shared" si="12"/>
        <v>0</v>
      </c>
      <c r="AQ15" s="176">
        <f t="shared" si="12"/>
        <v>0</v>
      </c>
      <c r="AR15" s="176">
        <f t="shared" si="12"/>
        <v>0</v>
      </c>
      <c r="AS15" s="176">
        <f t="shared" si="12"/>
        <v>0</v>
      </c>
      <c r="AT15" s="176">
        <f t="shared" si="12"/>
        <v>0</v>
      </c>
      <c r="AU15" s="176">
        <f t="shared" si="12"/>
        <v>0</v>
      </c>
      <c r="AV15" s="176">
        <f t="shared" si="12"/>
        <v>0</v>
      </c>
      <c r="AW15" s="176">
        <f t="shared" si="12"/>
        <v>0</v>
      </c>
      <c r="AX15" s="176">
        <f t="shared" si="12"/>
        <v>0</v>
      </c>
      <c r="AY15" s="176">
        <f t="shared" si="12"/>
        <v>0</v>
      </c>
      <c r="AZ15" s="176">
        <f t="shared" si="12"/>
        <v>0</v>
      </c>
      <c r="BA15" s="176">
        <f t="shared" si="12"/>
        <v>0</v>
      </c>
      <c r="BB15" s="176">
        <f t="shared" si="12"/>
        <v>0</v>
      </c>
      <c r="BC15" s="176">
        <f t="shared" si="9"/>
        <v>0</v>
      </c>
      <c r="BD15" s="176">
        <f t="shared" si="9"/>
        <v>0</v>
      </c>
      <c r="BE15" s="176">
        <f t="shared" si="9"/>
        <v>0</v>
      </c>
      <c r="BF15" s="176">
        <f t="shared" si="9"/>
        <v>0</v>
      </c>
      <c r="BG15" s="176">
        <f t="shared" si="9"/>
        <v>0</v>
      </c>
      <c r="BH15" s="176">
        <f t="shared" si="9"/>
        <v>0</v>
      </c>
      <c r="BI15" s="176">
        <f t="shared" si="9"/>
        <v>0</v>
      </c>
      <c r="BJ15" s="176">
        <f t="shared" si="9"/>
        <v>0</v>
      </c>
      <c r="BK15" s="176">
        <f t="shared" si="9"/>
        <v>0</v>
      </c>
      <c r="BL15" s="176">
        <f t="shared" si="9"/>
        <v>0</v>
      </c>
      <c r="BM15" s="176">
        <f t="shared" si="9"/>
        <v>0</v>
      </c>
      <c r="BN15" s="176">
        <f t="shared" si="9"/>
        <v>0</v>
      </c>
      <c r="BO15" s="176">
        <f t="shared" si="9"/>
        <v>0</v>
      </c>
      <c r="BQ15" s="174"/>
      <c r="BR15" s="177">
        <f t="shared" ref="BR15:CS30" si="13">IF(BR$2&lt;$C15,$G15,IF((($C15-BR$2+1)&gt;0),($C15-BR$2+1)*$G15,0))</f>
        <v>12322.371290354691</v>
      </c>
      <c r="BS15" s="178">
        <f t="shared" si="13"/>
        <v>12322.371290354691</v>
      </c>
      <c r="BT15" s="178">
        <f t="shared" si="13"/>
        <v>12322.371290354691</v>
      </c>
      <c r="BU15" s="178">
        <f t="shared" si="13"/>
        <v>12322.371290354691</v>
      </c>
      <c r="BV15" s="178">
        <f t="shared" si="13"/>
        <v>12322.371290354691</v>
      </c>
      <c r="BW15" s="178">
        <f t="shared" si="13"/>
        <v>12322.371290354691</v>
      </c>
      <c r="BX15" s="178">
        <f t="shared" si="13"/>
        <v>12322.371290354691</v>
      </c>
      <c r="BY15" s="178">
        <f t="shared" si="13"/>
        <v>12322.371290354691</v>
      </c>
      <c r="BZ15" s="178">
        <f t="shared" si="13"/>
        <v>12322.371290354691</v>
      </c>
      <c r="CA15" s="178">
        <f t="shared" si="13"/>
        <v>12322.371290354691</v>
      </c>
      <c r="CB15" s="178">
        <f t="shared" si="13"/>
        <v>12322.371290354691</v>
      </c>
      <c r="CC15" s="178">
        <f t="shared" si="13"/>
        <v>12322.371290354691</v>
      </c>
      <c r="CD15" s="178">
        <f t="shared" si="13"/>
        <v>12322.371290354691</v>
      </c>
      <c r="CE15" s="178">
        <f t="shared" si="13"/>
        <v>12322.371290354691</v>
      </c>
      <c r="CF15" s="178">
        <f t="shared" si="13"/>
        <v>12322.371290354691</v>
      </c>
      <c r="CG15" s="178">
        <f t="shared" si="10"/>
        <v>12322.371290354691</v>
      </c>
      <c r="CH15" s="178">
        <f t="shared" si="10"/>
        <v>12322.371290354691</v>
      </c>
      <c r="CI15" s="178">
        <f t="shared" si="10"/>
        <v>8164.1223676246673</v>
      </c>
      <c r="CJ15" s="178">
        <f t="shared" si="10"/>
        <v>0</v>
      </c>
      <c r="CK15" s="178">
        <f t="shared" si="10"/>
        <v>0</v>
      </c>
      <c r="CL15" s="178">
        <f t="shared" si="10"/>
        <v>0</v>
      </c>
      <c r="CM15" s="178">
        <f t="shared" si="10"/>
        <v>0</v>
      </c>
      <c r="CN15" s="178">
        <f t="shared" si="10"/>
        <v>0</v>
      </c>
      <c r="CO15" s="178">
        <f t="shared" si="10"/>
        <v>0</v>
      </c>
      <c r="CP15" s="178">
        <f t="shared" si="10"/>
        <v>0</v>
      </c>
      <c r="CQ15" s="178">
        <f t="shared" si="10"/>
        <v>0</v>
      </c>
      <c r="CR15" s="178">
        <f t="shared" si="10"/>
        <v>0</v>
      </c>
      <c r="CS15" s="178">
        <f t="shared" si="10"/>
        <v>0</v>
      </c>
    </row>
    <row r="16" spans="1:97" x14ac:dyDescent="0.4">
      <c r="A16" s="167">
        <v>1800441</v>
      </c>
      <c r="B16" s="168" t="s">
        <v>244</v>
      </c>
      <c r="C16" s="169">
        <v>6.1510998968227621</v>
      </c>
      <c r="D16" s="170">
        <v>408.40085004127525</v>
      </c>
      <c r="E16" s="170">
        <v>335.70549873392827</v>
      </c>
      <c r="F16" s="171">
        <v>3.3799717440217578E-2</v>
      </c>
      <c r="G16" s="170">
        <v>0</v>
      </c>
      <c r="H16" s="172"/>
      <c r="I16" s="170">
        <f t="shared" si="11"/>
        <v>335.70549873392827</v>
      </c>
      <c r="J16" s="170">
        <f t="shared" si="11"/>
        <v>335.70549873392827</v>
      </c>
      <c r="K16" s="170">
        <f t="shared" si="11"/>
        <v>335.70549873392827</v>
      </c>
      <c r="L16" s="170">
        <f t="shared" si="7"/>
        <v>335.70549873392827</v>
      </c>
      <c r="M16" s="170">
        <f t="shared" si="7"/>
        <v>335.70549873392827</v>
      </c>
      <c r="N16" s="170">
        <f t="shared" si="7"/>
        <v>335.70549873392827</v>
      </c>
      <c r="O16" s="170">
        <f t="shared" si="7"/>
        <v>50.725066221530469</v>
      </c>
      <c r="P16" s="170">
        <f t="shared" si="7"/>
        <v>0</v>
      </c>
      <c r="Q16" s="170">
        <f t="shared" si="7"/>
        <v>0</v>
      </c>
      <c r="R16" s="170">
        <f t="shared" si="7"/>
        <v>0</v>
      </c>
      <c r="S16" s="170">
        <f t="shared" si="7"/>
        <v>0</v>
      </c>
      <c r="T16" s="170">
        <f t="shared" si="7"/>
        <v>0</v>
      </c>
      <c r="U16" s="170">
        <f t="shared" si="7"/>
        <v>0</v>
      </c>
      <c r="V16" s="170">
        <f t="shared" si="7"/>
        <v>0</v>
      </c>
      <c r="W16" s="170">
        <f t="shared" si="7"/>
        <v>0</v>
      </c>
      <c r="X16" s="170">
        <f t="shared" si="7"/>
        <v>0</v>
      </c>
      <c r="Y16" s="170">
        <f t="shared" si="7"/>
        <v>0</v>
      </c>
      <c r="Z16" s="170">
        <f t="shared" si="7"/>
        <v>0</v>
      </c>
      <c r="AA16" s="170">
        <f t="shared" si="7"/>
        <v>0</v>
      </c>
      <c r="AB16" s="170">
        <f t="shared" si="8"/>
        <v>0</v>
      </c>
      <c r="AC16" s="170">
        <f t="shared" si="8"/>
        <v>0</v>
      </c>
      <c r="AD16" s="170">
        <f t="shared" si="8"/>
        <v>0</v>
      </c>
      <c r="AE16" s="170">
        <f t="shared" si="8"/>
        <v>0</v>
      </c>
      <c r="AF16" s="170">
        <f t="shared" si="8"/>
        <v>0</v>
      </c>
      <c r="AG16" s="170">
        <f t="shared" si="8"/>
        <v>0</v>
      </c>
      <c r="AH16" s="170">
        <f t="shared" si="8"/>
        <v>0</v>
      </c>
      <c r="AI16" s="170">
        <f t="shared" si="8"/>
        <v>0</v>
      </c>
      <c r="AJ16" s="170">
        <f t="shared" si="8"/>
        <v>0</v>
      </c>
      <c r="AK16" s="173">
        <f t="shared" si="4"/>
        <v>2064.9580586251004</v>
      </c>
      <c r="AM16" s="174"/>
      <c r="AN16" s="175">
        <f t="shared" si="12"/>
        <v>3.3799717440217578E-2</v>
      </c>
      <c r="AO16" s="176">
        <f t="shared" si="12"/>
        <v>3.3799717440217578E-2</v>
      </c>
      <c r="AP16" s="176">
        <f t="shared" si="12"/>
        <v>3.3799717440217578E-2</v>
      </c>
      <c r="AQ16" s="176">
        <f t="shared" si="12"/>
        <v>3.3799717440217578E-2</v>
      </c>
      <c r="AR16" s="176">
        <f t="shared" si="12"/>
        <v>3.3799717440217578E-2</v>
      </c>
      <c r="AS16" s="176">
        <f t="shared" si="12"/>
        <v>3.3799717440217578E-2</v>
      </c>
      <c r="AT16" s="176">
        <f t="shared" si="12"/>
        <v>5.10713381785539E-3</v>
      </c>
      <c r="AU16" s="176">
        <f t="shared" si="12"/>
        <v>0</v>
      </c>
      <c r="AV16" s="176">
        <f t="shared" si="12"/>
        <v>0</v>
      </c>
      <c r="AW16" s="176">
        <f t="shared" si="12"/>
        <v>0</v>
      </c>
      <c r="AX16" s="176">
        <f t="shared" si="12"/>
        <v>0</v>
      </c>
      <c r="AY16" s="176">
        <f t="shared" si="12"/>
        <v>0</v>
      </c>
      <c r="AZ16" s="176">
        <f t="shared" si="12"/>
        <v>0</v>
      </c>
      <c r="BA16" s="176">
        <f t="shared" si="12"/>
        <v>0</v>
      </c>
      <c r="BB16" s="176">
        <f t="shared" si="12"/>
        <v>0</v>
      </c>
      <c r="BC16" s="176">
        <f t="shared" si="9"/>
        <v>0</v>
      </c>
      <c r="BD16" s="176">
        <f t="shared" si="9"/>
        <v>0</v>
      </c>
      <c r="BE16" s="176">
        <f t="shared" si="9"/>
        <v>0</v>
      </c>
      <c r="BF16" s="176">
        <f t="shared" si="9"/>
        <v>0</v>
      </c>
      <c r="BG16" s="176">
        <f t="shared" si="9"/>
        <v>0</v>
      </c>
      <c r="BH16" s="176">
        <f t="shared" si="9"/>
        <v>0</v>
      </c>
      <c r="BI16" s="176">
        <f t="shared" si="9"/>
        <v>0</v>
      </c>
      <c r="BJ16" s="176">
        <f t="shared" si="9"/>
        <v>0</v>
      </c>
      <c r="BK16" s="176">
        <f t="shared" si="9"/>
        <v>0</v>
      </c>
      <c r="BL16" s="176">
        <f t="shared" si="9"/>
        <v>0</v>
      </c>
      <c r="BM16" s="176">
        <f t="shared" si="9"/>
        <v>0</v>
      </c>
      <c r="BN16" s="176">
        <f t="shared" si="9"/>
        <v>0</v>
      </c>
      <c r="BO16" s="176">
        <f t="shared" si="9"/>
        <v>0</v>
      </c>
      <c r="BQ16" s="174"/>
      <c r="BR16" s="177">
        <f t="shared" si="13"/>
        <v>0</v>
      </c>
      <c r="BS16" s="178">
        <f t="shared" si="13"/>
        <v>0</v>
      </c>
      <c r="BT16" s="178">
        <f t="shared" si="13"/>
        <v>0</v>
      </c>
      <c r="BU16" s="178">
        <f t="shared" si="13"/>
        <v>0</v>
      </c>
      <c r="BV16" s="178">
        <f t="shared" si="13"/>
        <v>0</v>
      </c>
      <c r="BW16" s="178">
        <f t="shared" si="13"/>
        <v>0</v>
      </c>
      <c r="BX16" s="178">
        <f t="shared" si="13"/>
        <v>0</v>
      </c>
      <c r="BY16" s="178">
        <f t="shared" si="13"/>
        <v>0</v>
      </c>
      <c r="BZ16" s="178">
        <f t="shared" si="13"/>
        <v>0</v>
      </c>
      <c r="CA16" s="178">
        <f t="shared" si="13"/>
        <v>0</v>
      </c>
      <c r="CB16" s="178">
        <f t="shared" si="13"/>
        <v>0</v>
      </c>
      <c r="CC16" s="178">
        <f t="shared" si="13"/>
        <v>0</v>
      </c>
      <c r="CD16" s="178">
        <f t="shared" si="13"/>
        <v>0</v>
      </c>
      <c r="CE16" s="178">
        <f t="shared" si="13"/>
        <v>0</v>
      </c>
      <c r="CF16" s="178">
        <f t="shared" si="13"/>
        <v>0</v>
      </c>
      <c r="CG16" s="178">
        <f t="shared" si="10"/>
        <v>0</v>
      </c>
      <c r="CH16" s="178">
        <f t="shared" si="10"/>
        <v>0</v>
      </c>
      <c r="CI16" s="178">
        <f t="shared" si="10"/>
        <v>0</v>
      </c>
      <c r="CJ16" s="178">
        <f t="shared" si="10"/>
        <v>0</v>
      </c>
      <c r="CK16" s="178">
        <f t="shared" si="10"/>
        <v>0</v>
      </c>
      <c r="CL16" s="178">
        <f t="shared" si="10"/>
        <v>0</v>
      </c>
      <c r="CM16" s="178">
        <f t="shared" si="10"/>
        <v>0</v>
      </c>
      <c r="CN16" s="178">
        <f t="shared" si="10"/>
        <v>0</v>
      </c>
      <c r="CO16" s="178">
        <f t="shared" si="10"/>
        <v>0</v>
      </c>
      <c r="CP16" s="178">
        <f t="shared" si="10"/>
        <v>0</v>
      </c>
      <c r="CQ16" s="178">
        <f t="shared" si="10"/>
        <v>0</v>
      </c>
      <c r="CR16" s="178">
        <f t="shared" si="10"/>
        <v>0</v>
      </c>
      <c r="CS16" s="178">
        <f t="shared" si="10"/>
        <v>0</v>
      </c>
    </row>
    <row r="17" spans="1:97" x14ac:dyDescent="0.4">
      <c r="A17" s="167">
        <v>1800455</v>
      </c>
      <c r="B17" s="168" t="s">
        <v>243</v>
      </c>
      <c r="C17" s="169">
        <v>17.662544746887729</v>
      </c>
      <c r="D17" s="170">
        <v>0</v>
      </c>
      <c r="E17" s="170">
        <v>0</v>
      </c>
      <c r="F17" s="171">
        <v>0</v>
      </c>
      <c r="G17" s="170">
        <v>15514.893437856457</v>
      </c>
      <c r="H17" s="172"/>
      <c r="I17" s="170">
        <f t="shared" si="11"/>
        <v>0</v>
      </c>
      <c r="J17" s="170">
        <f t="shared" si="11"/>
        <v>0</v>
      </c>
      <c r="K17" s="170">
        <f t="shared" si="11"/>
        <v>0</v>
      </c>
      <c r="L17" s="170">
        <f t="shared" si="7"/>
        <v>0</v>
      </c>
      <c r="M17" s="170">
        <f t="shared" si="7"/>
        <v>0</v>
      </c>
      <c r="N17" s="170">
        <f t="shared" si="7"/>
        <v>0</v>
      </c>
      <c r="O17" s="170">
        <f t="shared" si="7"/>
        <v>0</v>
      </c>
      <c r="P17" s="170">
        <f t="shared" si="7"/>
        <v>0</v>
      </c>
      <c r="Q17" s="170">
        <f t="shared" si="7"/>
        <v>0</v>
      </c>
      <c r="R17" s="170">
        <f t="shared" si="7"/>
        <v>0</v>
      </c>
      <c r="S17" s="170">
        <f t="shared" si="7"/>
        <v>0</v>
      </c>
      <c r="T17" s="170">
        <f t="shared" si="7"/>
        <v>0</v>
      </c>
      <c r="U17" s="170">
        <f t="shared" si="7"/>
        <v>0</v>
      </c>
      <c r="V17" s="170">
        <f t="shared" si="7"/>
        <v>0</v>
      </c>
      <c r="W17" s="170">
        <f t="shared" si="7"/>
        <v>0</v>
      </c>
      <c r="X17" s="170">
        <f t="shared" si="7"/>
        <v>0</v>
      </c>
      <c r="Y17" s="170">
        <f t="shared" si="7"/>
        <v>0</v>
      </c>
      <c r="Z17" s="170">
        <f t="shared" si="7"/>
        <v>0</v>
      </c>
      <c r="AA17" s="170">
        <f t="shared" si="7"/>
        <v>0</v>
      </c>
      <c r="AB17" s="170">
        <f t="shared" si="8"/>
        <v>0</v>
      </c>
      <c r="AC17" s="170">
        <f t="shared" si="8"/>
        <v>0</v>
      </c>
      <c r="AD17" s="170">
        <f t="shared" si="8"/>
        <v>0</v>
      </c>
      <c r="AE17" s="170">
        <f t="shared" si="8"/>
        <v>0</v>
      </c>
      <c r="AF17" s="170">
        <f t="shared" si="8"/>
        <v>0</v>
      </c>
      <c r="AG17" s="170">
        <f t="shared" si="8"/>
        <v>0</v>
      </c>
      <c r="AH17" s="170">
        <f t="shared" si="8"/>
        <v>0</v>
      </c>
      <c r="AI17" s="170">
        <f t="shared" si="8"/>
        <v>0</v>
      </c>
      <c r="AJ17" s="170">
        <f t="shared" si="8"/>
        <v>0</v>
      </c>
      <c r="AK17" s="173">
        <f t="shared" si="4"/>
        <v>0</v>
      </c>
      <c r="AM17" s="174"/>
      <c r="AN17" s="175">
        <f t="shared" si="12"/>
        <v>0</v>
      </c>
      <c r="AO17" s="176">
        <f t="shared" si="12"/>
        <v>0</v>
      </c>
      <c r="AP17" s="176">
        <f t="shared" si="12"/>
        <v>0</v>
      </c>
      <c r="AQ17" s="176">
        <f t="shared" si="12"/>
        <v>0</v>
      </c>
      <c r="AR17" s="176">
        <f t="shared" si="12"/>
        <v>0</v>
      </c>
      <c r="AS17" s="176">
        <f t="shared" si="12"/>
        <v>0</v>
      </c>
      <c r="AT17" s="176">
        <f t="shared" si="12"/>
        <v>0</v>
      </c>
      <c r="AU17" s="176">
        <f t="shared" si="12"/>
        <v>0</v>
      </c>
      <c r="AV17" s="176">
        <f t="shared" si="12"/>
        <v>0</v>
      </c>
      <c r="AW17" s="176">
        <f t="shared" si="12"/>
        <v>0</v>
      </c>
      <c r="AX17" s="176">
        <f t="shared" si="12"/>
        <v>0</v>
      </c>
      <c r="AY17" s="176">
        <f t="shared" si="12"/>
        <v>0</v>
      </c>
      <c r="AZ17" s="176">
        <f t="shared" si="12"/>
        <v>0</v>
      </c>
      <c r="BA17" s="176">
        <f t="shared" si="12"/>
        <v>0</v>
      </c>
      <c r="BB17" s="176">
        <f t="shared" si="12"/>
        <v>0</v>
      </c>
      <c r="BC17" s="176">
        <f t="shared" si="9"/>
        <v>0</v>
      </c>
      <c r="BD17" s="176">
        <f t="shared" si="9"/>
        <v>0</v>
      </c>
      <c r="BE17" s="176">
        <f t="shared" si="9"/>
        <v>0</v>
      </c>
      <c r="BF17" s="176">
        <f t="shared" si="9"/>
        <v>0</v>
      </c>
      <c r="BG17" s="176">
        <f t="shared" si="9"/>
        <v>0</v>
      </c>
      <c r="BH17" s="176">
        <f t="shared" si="9"/>
        <v>0</v>
      </c>
      <c r="BI17" s="176">
        <f t="shared" si="9"/>
        <v>0</v>
      </c>
      <c r="BJ17" s="176">
        <f t="shared" si="9"/>
        <v>0</v>
      </c>
      <c r="BK17" s="176">
        <f t="shared" si="9"/>
        <v>0</v>
      </c>
      <c r="BL17" s="176">
        <f t="shared" si="9"/>
        <v>0</v>
      </c>
      <c r="BM17" s="176">
        <f t="shared" si="9"/>
        <v>0</v>
      </c>
      <c r="BN17" s="176">
        <f t="shared" si="9"/>
        <v>0</v>
      </c>
      <c r="BO17" s="176">
        <f t="shared" si="9"/>
        <v>0</v>
      </c>
      <c r="BQ17" s="174"/>
      <c r="BR17" s="177">
        <f t="shared" si="13"/>
        <v>15514.893437856457</v>
      </c>
      <c r="BS17" s="178">
        <f t="shared" si="13"/>
        <v>15514.893437856457</v>
      </c>
      <c r="BT17" s="178">
        <f t="shared" si="13"/>
        <v>15514.893437856457</v>
      </c>
      <c r="BU17" s="178">
        <f t="shared" si="13"/>
        <v>15514.893437856457</v>
      </c>
      <c r="BV17" s="178">
        <f t="shared" si="13"/>
        <v>15514.893437856457</v>
      </c>
      <c r="BW17" s="178">
        <f t="shared" si="13"/>
        <v>15514.893437856457</v>
      </c>
      <c r="BX17" s="178">
        <f t="shared" si="13"/>
        <v>15514.893437856457</v>
      </c>
      <c r="BY17" s="178">
        <f t="shared" si="13"/>
        <v>15514.893437856457</v>
      </c>
      <c r="BZ17" s="178">
        <f t="shared" si="13"/>
        <v>15514.893437856457</v>
      </c>
      <c r="CA17" s="178">
        <f t="shared" si="13"/>
        <v>15514.893437856457</v>
      </c>
      <c r="CB17" s="178">
        <f t="shared" si="13"/>
        <v>15514.893437856457</v>
      </c>
      <c r="CC17" s="178">
        <f t="shared" si="13"/>
        <v>15514.893437856457</v>
      </c>
      <c r="CD17" s="178">
        <f t="shared" si="13"/>
        <v>15514.893437856457</v>
      </c>
      <c r="CE17" s="178">
        <f t="shared" si="13"/>
        <v>15514.893437856457</v>
      </c>
      <c r="CF17" s="178">
        <f t="shared" si="13"/>
        <v>15514.893437856457</v>
      </c>
      <c r="CG17" s="178">
        <f t="shared" si="10"/>
        <v>15514.893437856457</v>
      </c>
      <c r="CH17" s="178">
        <f t="shared" si="10"/>
        <v>15514.893437856457</v>
      </c>
      <c r="CI17" s="178">
        <f t="shared" si="10"/>
        <v>10279.311145774695</v>
      </c>
      <c r="CJ17" s="178">
        <f t="shared" si="10"/>
        <v>0</v>
      </c>
      <c r="CK17" s="178">
        <f t="shared" si="10"/>
        <v>0</v>
      </c>
      <c r="CL17" s="178">
        <f t="shared" si="10"/>
        <v>0</v>
      </c>
      <c r="CM17" s="178">
        <f t="shared" si="10"/>
        <v>0</v>
      </c>
      <c r="CN17" s="178">
        <f t="shared" si="10"/>
        <v>0</v>
      </c>
      <c r="CO17" s="178">
        <f t="shared" si="10"/>
        <v>0</v>
      </c>
      <c r="CP17" s="178">
        <f t="shared" si="10"/>
        <v>0</v>
      </c>
      <c r="CQ17" s="178">
        <f t="shared" si="10"/>
        <v>0</v>
      </c>
      <c r="CR17" s="178">
        <f t="shared" si="10"/>
        <v>0</v>
      </c>
      <c r="CS17" s="178">
        <f t="shared" si="10"/>
        <v>0</v>
      </c>
    </row>
    <row r="18" spans="1:97" x14ac:dyDescent="0.4">
      <c r="A18" s="167">
        <v>1800506</v>
      </c>
      <c r="B18" s="168" t="s">
        <v>243</v>
      </c>
      <c r="C18" s="169">
        <v>15.307538780636031</v>
      </c>
      <c r="D18" s="170">
        <v>1004.6533777978913</v>
      </c>
      <c r="E18" s="170">
        <v>825.82507654986659</v>
      </c>
      <c r="F18" s="171">
        <v>0.23342033890212591</v>
      </c>
      <c r="G18" s="170">
        <v>0</v>
      </c>
      <c r="H18" s="172"/>
      <c r="I18" s="170">
        <f t="shared" si="11"/>
        <v>825.82507654986659</v>
      </c>
      <c r="J18" s="170">
        <f t="shared" si="11"/>
        <v>825.82507654986659</v>
      </c>
      <c r="K18" s="170">
        <f t="shared" si="11"/>
        <v>825.82507654986659</v>
      </c>
      <c r="L18" s="170">
        <f t="shared" si="7"/>
        <v>825.82507654986659</v>
      </c>
      <c r="M18" s="170">
        <f t="shared" si="7"/>
        <v>825.82507654986659</v>
      </c>
      <c r="N18" s="170">
        <f t="shared" si="7"/>
        <v>825.82507654986659</v>
      </c>
      <c r="O18" s="170">
        <f t="shared" si="7"/>
        <v>825.82507654986659</v>
      </c>
      <c r="P18" s="170">
        <f t="shared" si="7"/>
        <v>825.82507654986659</v>
      </c>
      <c r="Q18" s="170">
        <f t="shared" si="7"/>
        <v>825.82507654986659</v>
      </c>
      <c r="R18" s="170">
        <f t="shared" si="7"/>
        <v>825.82507654986659</v>
      </c>
      <c r="S18" s="170">
        <f t="shared" si="7"/>
        <v>825.82507654986659</v>
      </c>
      <c r="T18" s="170">
        <f t="shared" si="7"/>
        <v>825.82507654986659</v>
      </c>
      <c r="U18" s="170">
        <f t="shared" si="7"/>
        <v>825.82507654986659</v>
      </c>
      <c r="V18" s="170">
        <f t="shared" si="7"/>
        <v>825.82507654986659</v>
      </c>
      <c r="W18" s="170">
        <f t="shared" si="7"/>
        <v>825.82507654986659</v>
      </c>
      <c r="X18" s="170">
        <f t="shared" si="7"/>
        <v>253.97323706080331</v>
      </c>
      <c r="Y18" s="170">
        <f t="shared" si="7"/>
        <v>0</v>
      </c>
      <c r="Z18" s="170">
        <f t="shared" si="7"/>
        <v>0</v>
      </c>
      <c r="AA18" s="170">
        <f t="shared" si="7"/>
        <v>0</v>
      </c>
      <c r="AB18" s="170">
        <f t="shared" si="8"/>
        <v>0</v>
      </c>
      <c r="AC18" s="170">
        <f t="shared" si="8"/>
        <v>0</v>
      </c>
      <c r="AD18" s="170">
        <f t="shared" si="8"/>
        <v>0</v>
      </c>
      <c r="AE18" s="170">
        <f t="shared" si="8"/>
        <v>0</v>
      </c>
      <c r="AF18" s="170">
        <f t="shared" si="8"/>
        <v>0</v>
      </c>
      <c r="AG18" s="170">
        <f t="shared" si="8"/>
        <v>0</v>
      </c>
      <c r="AH18" s="170">
        <f t="shared" si="8"/>
        <v>0</v>
      </c>
      <c r="AI18" s="170">
        <f t="shared" si="8"/>
        <v>0</v>
      </c>
      <c r="AJ18" s="170">
        <f t="shared" si="8"/>
        <v>0</v>
      </c>
      <c r="AK18" s="173">
        <f t="shared" si="4"/>
        <v>12641.349385308806</v>
      </c>
      <c r="AM18" s="174"/>
      <c r="AN18" s="175">
        <f t="shared" si="12"/>
        <v>0.23342033890212591</v>
      </c>
      <c r="AO18" s="176">
        <f t="shared" si="12"/>
        <v>0.23342033890212591</v>
      </c>
      <c r="AP18" s="176">
        <f t="shared" si="12"/>
        <v>0.23342033890212591</v>
      </c>
      <c r="AQ18" s="176">
        <f t="shared" si="12"/>
        <v>0.23342033890212591</v>
      </c>
      <c r="AR18" s="176">
        <f t="shared" si="12"/>
        <v>0.23342033890212591</v>
      </c>
      <c r="AS18" s="176">
        <f t="shared" si="12"/>
        <v>0.23342033890212591</v>
      </c>
      <c r="AT18" s="176">
        <f t="shared" si="12"/>
        <v>0.23342033890212591</v>
      </c>
      <c r="AU18" s="176">
        <f t="shared" si="12"/>
        <v>0.23342033890212591</v>
      </c>
      <c r="AV18" s="176">
        <f t="shared" si="12"/>
        <v>0.23342033890212591</v>
      </c>
      <c r="AW18" s="176">
        <f t="shared" si="12"/>
        <v>0.23342033890212591</v>
      </c>
      <c r="AX18" s="176">
        <f t="shared" si="12"/>
        <v>0.23342033890212591</v>
      </c>
      <c r="AY18" s="176">
        <f t="shared" si="12"/>
        <v>0.23342033890212591</v>
      </c>
      <c r="AZ18" s="176">
        <f t="shared" si="12"/>
        <v>0.23342033890212591</v>
      </c>
      <c r="BA18" s="176">
        <f t="shared" si="12"/>
        <v>0.23342033890212591</v>
      </c>
      <c r="BB18" s="176">
        <f t="shared" si="12"/>
        <v>0.23342033890212591</v>
      </c>
      <c r="BC18" s="176">
        <f t="shared" si="9"/>
        <v>7.1785806401609017E-2</v>
      </c>
      <c r="BD18" s="176">
        <f t="shared" si="9"/>
        <v>0</v>
      </c>
      <c r="BE18" s="176">
        <f t="shared" si="9"/>
        <v>0</v>
      </c>
      <c r="BF18" s="176">
        <f t="shared" si="9"/>
        <v>0</v>
      </c>
      <c r="BG18" s="176">
        <f t="shared" si="9"/>
        <v>0</v>
      </c>
      <c r="BH18" s="176">
        <f t="shared" si="9"/>
        <v>0</v>
      </c>
      <c r="BI18" s="176">
        <f t="shared" si="9"/>
        <v>0</v>
      </c>
      <c r="BJ18" s="176">
        <f t="shared" si="9"/>
        <v>0</v>
      </c>
      <c r="BK18" s="176">
        <f t="shared" si="9"/>
        <v>0</v>
      </c>
      <c r="BL18" s="176">
        <f t="shared" si="9"/>
        <v>0</v>
      </c>
      <c r="BM18" s="176">
        <f t="shared" si="9"/>
        <v>0</v>
      </c>
      <c r="BN18" s="176">
        <f t="shared" si="9"/>
        <v>0</v>
      </c>
      <c r="BO18" s="176">
        <f t="shared" si="9"/>
        <v>0</v>
      </c>
      <c r="BQ18" s="174"/>
      <c r="BR18" s="177">
        <f t="shared" si="13"/>
        <v>0</v>
      </c>
      <c r="BS18" s="178">
        <f t="shared" si="13"/>
        <v>0</v>
      </c>
      <c r="BT18" s="178">
        <f t="shared" si="13"/>
        <v>0</v>
      </c>
      <c r="BU18" s="178">
        <f t="shared" si="13"/>
        <v>0</v>
      </c>
      <c r="BV18" s="178">
        <f t="shared" si="13"/>
        <v>0</v>
      </c>
      <c r="BW18" s="178">
        <f t="shared" si="13"/>
        <v>0</v>
      </c>
      <c r="BX18" s="178">
        <f t="shared" si="13"/>
        <v>0</v>
      </c>
      <c r="BY18" s="178">
        <f t="shared" si="13"/>
        <v>0</v>
      </c>
      <c r="BZ18" s="178">
        <f t="shared" si="13"/>
        <v>0</v>
      </c>
      <c r="CA18" s="178">
        <f t="shared" si="13"/>
        <v>0</v>
      </c>
      <c r="CB18" s="178">
        <f t="shared" si="13"/>
        <v>0</v>
      </c>
      <c r="CC18" s="178">
        <f t="shared" si="13"/>
        <v>0</v>
      </c>
      <c r="CD18" s="178">
        <f t="shared" si="13"/>
        <v>0</v>
      </c>
      <c r="CE18" s="178">
        <f t="shared" si="13"/>
        <v>0</v>
      </c>
      <c r="CF18" s="178">
        <f t="shared" si="13"/>
        <v>0</v>
      </c>
      <c r="CG18" s="178">
        <f t="shared" si="10"/>
        <v>0</v>
      </c>
      <c r="CH18" s="178">
        <f t="shared" si="10"/>
        <v>0</v>
      </c>
      <c r="CI18" s="178">
        <f t="shared" si="10"/>
        <v>0</v>
      </c>
      <c r="CJ18" s="178">
        <f t="shared" si="10"/>
        <v>0</v>
      </c>
      <c r="CK18" s="178">
        <f t="shared" si="10"/>
        <v>0</v>
      </c>
      <c r="CL18" s="178">
        <f t="shared" si="10"/>
        <v>0</v>
      </c>
      <c r="CM18" s="178">
        <f t="shared" si="10"/>
        <v>0</v>
      </c>
      <c r="CN18" s="178">
        <f t="shared" si="10"/>
        <v>0</v>
      </c>
      <c r="CO18" s="178">
        <f t="shared" si="10"/>
        <v>0</v>
      </c>
      <c r="CP18" s="178">
        <f t="shared" si="10"/>
        <v>0</v>
      </c>
      <c r="CQ18" s="178">
        <f t="shared" si="10"/>
        <v>0</v>
      </c>
      <c r="CR18" s="178">
        <f t="shared" si="10"/>
        <v>0</v>
      </c>
      <c r="CS18" s="178">
        <f t="shared" si="10"/>
        <v>0</v>
      </c>
    </row>
    <row r="19" spans="1:97" x14ac:dyDescent="0.4">
      <c r="A19" s="167">
        <v>1800553</v>
      </c>
      <c r="B19" s="168" t="s">
        <v>244</v>
      </c>
      <c r="C19" s="169">
        <v>16.1671159583179</v>
      </c>
      <c r="D19" s="170">
        <v>27.41796367395537</v>
      </c>
      <c r="E19" s="170">
        <v>22.537566139991316</v>
      </c>
      <c r="F19" s="171">
        <v>6.1604917152865198E-3</v>
      </c>
      <c r="G19" s="170">
        <v>0</v>
      </c>
      <c r="H19" s="172"/>
      <c r="I19" s="170">
        <f t="shared" si="11"/>
        <v>22.537566139991316</v>
      </c>
      <c r="J19" s="170">
        <f t="shared" si="11"/>
        <v>22.537566139991316</v>
      </c>
      <c r="K19" s="170">
        <f t="shared" si="11"/>
        <v>22.537566139991316</v>
      </c>
      <c r="L19" s="170">
        <f t="shared" si="7"/>
        <v>22.537566139991316</v>
      </c>
      <c r="M19" s="170">
        <f t="shared" si="7"/>
        <v>22.537566139991316</v>
      </c>
      <c r="N19" s="170">
        <f t="shared" si="7"/>
        <v>22.537566139991316</v>
      </c>
      <c r="O19" s="170">
        <f t="shared" si="7"/>
        <v>22.537566139991316</v>
      </c>
      <c r="P19" s="170">
        <f t="shared" si="7"/>
        <v>22.537566139991316</v>
      </c>
      <c r="Q19" s="170">
        <f t="shared" si="7"/>
        <v>22.537566139991316</v>
      </c>
      <c r="R19" s="170">
        <f t="shared" si="7"/>
        <v>22.537566139991316</v>
      </c>
      <c r="S19" s="170">
        <f t="shared" si="7"/>
        <v>22.537566139991316</v>
      </c>
      <c r="T19" s="170">
        <f t="shared" si="7"/>
        <v>22.537566139991316</v>
      </c>
      <c r="U19" s="170">
        <f t="shared" si="7"/>
        <v>22.537566139991316</v>
      </c>
      <c r="V19" s="170">
        <f t="shared" si="7"/>
        <v>22.537566139991316</v>
      </c>
      <c r="W19" s="170">
        <f t="shared" si="7"/>
        <v>22.537566139991316</v>
      </c>
      <c r="X19" s="170">
        <f t="shared" si="7"/>
        <v>22.537566139991316</v>
      </c>
      <c r="Y19" s="170">
        <f t="shared" si="7"/>
        <v>3.7663869636377143</v>
      </c>
      <c r="Z19" s="170">
        <f t="shared" si="7"/>
        <v>0</v>
      </c>
      <c r="AA19" s="170">
        <f t="shared" si="7"/>
        <v>0</v>
      </c>
      <c r="AB19" s="170">
        <f t="shared" si="8"/>
        <v>0</v>
      </c>
      <c r="AC19" s="170">
        <f t="shared" si="8"/>
        <v>0</v>
      </c>
      <c r="AD19" s="170">
        <f t="shared" si="8"/>
        <v>0</v>
      </c>
      <c r="AE19" s="170">
        <f t="shared" si="8"/>
        <v>0</v>
      </c>
      <c r="AF19" s="170">
        <f t="shared" si="8"/>
        <v>0</v>
      </c>
      <c r="AG19" s="170">
        <f t="shared" si="8"/>
        <v>0</v>
      </c>
      <c r="AH19" s="170">
        <f t="shared" si="8"/>
        <v>0</v>
      </c>
      <c r="AI19" s="170">
        <f t="shared" si="8"/>
        <v>0</v>
      </c>
      <c r="AJ19" s="170">
        <f t="shared" si="8"/>
        <v>0</v>
      </c>
      <c r="AK19" s="173">
        <f t="shared" si="4"/>
        <v>364.3674452034989</v>
      </c>
      <c r="AM19" s="174"/>
      <c r="AN19" s="175">
        <f t="shared" si="12"/>
        <v>6.1604917152865198E-3</v>
      </c>
      <c r="AO19" s="176">
        <f t="shared" si="12"/>
        <v>6.1604917152865198E-3</v>
      </c>
      <c r="AP19" s="176">
        <f t="shared" si="12"/>
        <v>6.1604917152865198E-3</v>
      </c>
      <c r="AQ19" s="176">
        <f t="shared" si="12"/>
        <v>6.1604917152865198E-3</v>
      </c>
      <c r="AR19" s="176">
        <f t="shared" si="12"/>
        <v>6.1604917152865198E-3</v>
      </c>
      <c r="AS19" s="176">
        <f t="shared" si="12"/>
        <v>6.1604917152865198E-3</v>
      </c>
      <c r="AT19" s="176">
        <f t="shared" si="12"/>
        <v>6.1604917152865198E-3</v>
      </c>
      <c r="AU19" s="176">
        <f t="shared" si="12"/>
        <v>6.1604917152865198E-3</v>
      </c>
      <c r="AV19" s="176">
        <f t="shared" si="12"/>
        <v>6.1604917152865198E-3</v>
      </c>
      <c r="AW19" s="176">
        <f t="shared" si="12"/>
        <v>6.1604917152865198E-3</v>
      </c>
      <c r="AX19" s="176">
        <f t="shared" si="12"/>
        <v>6.1604917152865198E-3</v>
      </c>
      <c r="AY19" s="176">
        <f t="shared" si="12"/>
        <v>6.1604917152865198E-3</v>
      </c>
      <c r="AZ19" s="176">
        <f t="shared" si="12"/>
        <v>6.1604917152865198E-3</v>
      </c>
      <c r="BA19" s="176">
        <f t="shared" si="12"/>
        <v>6.1604917152865198E-3</v>
      </c>
      <c r="BB19" s="176">
        <f t="shared" si="12"/>
        <v>6.1604917152865198E-3</v>
      </c>
      <c r="BC19" s="176">
        <f t="shared" si="9"/>
        <v>6.1604917152865198E-3</v>
      </c>
      <c r="BD19" s="176">
        <f t="shared" si="9"/>
        <v>1.0295164767095933E-3</v>
      </c>
      <c r="BE19" s="176">
        <f t="shared" si="9"/>
        <v>0</v>
      </c>
      <c r="BF19" s="176">
        <f t="shared" si="9"/>
        <v>0</v>
      </c>
      <c r="BG19" s="176">
        <f t="shared" si="9"/>
        <v>0</v>
      </c>
      <c r="BH19" s="176">
        <f t="shared" si="9"/>
        <v>0</v>
      </c>
      <c r="BI19" s="176">
        <f t="shared" si="9"/>
        <v>0</v>
      </c>
      <c r="BJ19" s="176">
        <f t="shared" si="9"/>
        <v>0</v>
      </c>
      <c r="BK19" s="176">
        <f t="shared" si="9"/>
        <v>0</v>
      </c>
      <c r="BL19" s="176">
        <f t="shared" si="9"/>
        <v>0</v>
      </c>
      <c r="BM19" s="176">
        <f t="shared" si="9"/>
        <v>0</v>
      </c>
      <c r="BN19" s="176">
        <f t="shared" si="9"/>
        <v>0</v>
      </c>
      <c r="BO19" s="176">
        <f t="shared" si="9"/>
        <v>0</v>
      </c>
      <c r="BQ19" s="174"/>
      <c r="BR19" s="177">
        <f t="shared" si="13"/>
        <v>0</v>
      </c>
      <c r="BS19" s="178">
        <f t="shared" si="13"/>
        <v>0</v>
      </c>
      <c r="BT19" s="178">
        <f t="shared" si="13"/>
        <v>0</v>
      </c>
      <c r="BU19" s="178">
        <f t="shared" si="13"/>
        <v>0</v>
      </c>
      <c r="BV19" s="178">
        <f t="shared" si="13"/>
        <v>0</v>
      </c>
      <c r="BW19" s="178">
        <f t="shared" si="13"/>
        <v>0</v>
      </c>
      <c r="BX19" s="178">
        <f t="shared" si="13"/>
        <v>0</v>
      </c>
      <c r="BY19" s="178">
        <f t="shared" si="13"/>
        <v>0</v>
      </c>
      <c r="BZ19" s="178">
        <f t="shared" si="13"/>
        <v>0</v>
      </c>
      <c r="CA19" s="178">
        <f t="shared" si="13"/>
        <v>0</v>
      </c>
      <c r="CB19" s="178">
        <f t="shared" si="13"/>
        <v>0</v>
      </c>
      <c r="CC19" s="178">
        <f t="shared" si="13"/>
        <v>0</v>
      </c>
      <c r="CD19" s="178">
        <f t="shared" si="13"/>
        <v>0</v>
      </c>
      <c r="CE19" s="178">
        <f t="shared" si="13"/>
        <v>0</v>
      </c>
      <c r="CF19" s="178">
        <f t="shared" si="13"/>
        <v>0</v>
      </c>
      <c r="CG19" s="178">
        <f t="shared" si="10"/>
        <v>0</v>
      </c>
      <c r="CH19" s="178">
        <f t="shared" si="10"/>
        <v>0</v>
      </c>
      <c r="CI19" s="178">
        <f t="shared" si="10"/>
        <v>0</v>
      </c>
      <c r="CJ19" s="178">
        <f t="shared" si="10"/>
        <v>0</v>
      </c>
      <c r="CK19" s="178">
        <f t="shared" si="10"/>
        <v>0</v>
      </c>
      <c r="CL19" s="178">
        <f t="shared" si="10"/>
        <v>0</v>
      </c>
      <c r="CM19" s="178">
        <f t="shared" si="10"/>
        <v>0</v>
      </c>
      <c r="CN19" s="178">
        <f t="shared" si="10"/>
        <v>0</v>
      </c>
      <c r="CO19" s="178">
        <f t="shared" si="10"/>
        <v>0</v>
      </c>
      <c r="CP19" s="178">
        <f t="shared" si="10"/>
        <v>0</v>
      </c>
      <c r="CQ19" s="178">
        <f t="shared" si="10"/>
        <v>0</v>
      </c>
      <c r="CR19" s="178">
        <f t="shared" si="10"/>
        <v>0</v>
      </c>
      <c r="CS19" s="178">
        <f t="shared" si="10"/>
        <v>0</v>
      </c>
    </row>
    <row r="20" spans="1:97" x14ac:dyDescent="0.4">
      <c r="A20" s="167">
        <v>1800589</v>
      </c>
      <c r="B20" s="168" t="s">
        <v>243</v>
      </c>
      <c r="C20" s="169">
        <v>17.662544746887729</v>
      </c>
      <c r="D20" s="170">
        <v>1081.1390646947114</v>
      </c>
      <c r="E20" s="170">
        <v>888.6963111790526</v>
      </c>
      <c r="F20" s="171">
        <v>1.9005463036699102E-2</v>
      </c>
      <c r="G20" s="170">
        <v>68706.703633468744</v>
      </c>
      <c r="H20" s="172"/>
      <c r="I20" s="170">
        <f t="shared" si="11"/>
        <v>888.6963111790526</v>
      </c>
      <c r="J20" s="170">
        <f t="shared" si="11"/>
        <v>888.6963111790526</v>
      </c>
      <c r="K20" s="170">
        <f t="shared" si="11"/>
        <v>888.6963111790526</v>
      </c>
      <c r="L20" s="170">
        <f t="shared" si="7"/>
        <v>888.6963111790526</v>
      </c>
      <c r="M20" s="170">
        <f t="shared" si="7"/>
        <v>888.6963111790526</v>
      </c>
      <c r="N20" s="170">
        <f t="shared" si="7"/>
        <v>888.6963111790526</v>
      </c>
      <c r="O20" s="170">
        <f t="shared" si="7"/>
        <v>888.6963111790526</v>
      </c>
      <c r="P20" s="170">
        <f t="shared" si="7"/>
        <v>888.6963111790526</v>
      </c>
      <c r="Q20" s="170">
        <f t="shared" si="7"/>
        <v>888.6963111790526</v>
      </c>
      <c r="R20" s="170">
        <f t="shared" si="7"/>
        <v>888.6963111790526</v>
      </c>
      <c r="S20" s="170">
        <f t="shared" si="7"/>
        <v>888.6963111790526</v>
      </c>
      <c r="T20" s="170">
        <f t="shared" si="7"/>
        <v>888.6963111790526</v>
      </c>
      <c r="U20" s="170">
        <f t="shared" si="7"/>
        <v>888.6963111790526</v>
      </c>
      <c r="V20" s="170">
        <f t="shared" si="7"/>
        <v>888.6963111790526</v>
      </c>
      <c r="W20" s="170">
        <f t="shared" si="7"/>
        <v>888.6963111790526</v>
      </c>
      <c r="X20" s="170">
        <f t="shared" si="7"/>
        <v>888.6963111790526</v>
      </c>
      <c r="Y20" s="170">
        <f t="shared" si="7"/>
        <v>888.6963111790526</v>
      </c>
      <c r="Z20" s="170">
        <f t="shared" si="7"/>
        <v>588.8010725501839</v>
      </c>
      <c r="AA20" s="170">
        <f t="shared" si="7"/>
        <v>0</v>
      </c>
      <c r="AB20" s="170">
        <f t="shared" si="8"/>
        <v>0</v>
      </c>
      <c r="AC20" s="170">
        <f t="shared" si="8"/>
        <v>0</v>
      </c>
      <c r="AD20" s="170">
        <f t="shared" si="8"/>
        <v>0</v>
      </c>
      <c r="AE20" s="170">
        <f t="shared" si="8"/>
        <v>0</v>
      </c>
      <c r="AF20" s="170">
        <f t="shared" si="8"/>
        <v>0</v>
      </c>
      <c r="AG20" s="170">
        <f t="shared" si="8"/>
        <v>0</v>
      </c>
      <c r="AH20" s="170">
        <f t="shared" si="8"/>
        <v>0</v>
      </c>
      <c r="AI20" s="170">
        <f t="shared" si="8"/>
        <v>0</v>
      </c>
      <c r="AJ20" s="170">
        <f t="shared" si="8"/>
        <v>0</v>
      </c>
      <c r="AK20" s="173">
        <f t="shared" si="4"/>
        <v>15696.638362594074</v>
      </c>
      <c r="AM20" s="174"/>
      <c r="AN20" s="175">
        <f t="shared" si="12"/>
        <v>1.9005463036699102E-2</v>
      </c>
      <c r="AO20" s="176">
        <f t="shared" si="12"/>
        <v>1.9005463036699102E-2</v>
      </c>
      <c r="AP20" s="176">
        <f t="shared" si="12"/>
        <v>1.9005463036699102E-2</v>
      </c>
      <c r="AQ20" s="176">
        <f t="shared" si="12"/>
        <v>1.9005463036699102E-2</v>
      </c>
      <c r="AR20" s="176">
        <f t="shared" si="12"/>
        <v>1.9005463036699102E-2</v>
      </c>
      <c r="AS20" s="176">
        <f t="shared" si="12"/>
        <v>1.9005463036699102E-2</v>
      </c>
      <c r="AT20" s="176">
        <f t="shared" si="12"/>
        <v>1.9005463036699102E-2</v>
      </c>
      <c r="AU20" s="176">
        <f t="shared" si="12"/>
        <v>1.9005463036699102E-2</v>
      </c>
      <c r="AV20" s="176">
        <f t="shared" si="12"/>
        <v>1.9005463036699102E-2</v>
      </c>
      <c r="AW20" s="176">
        <f t="shared" si="12"/>
        <v>1.9005463036699102E-2</v>
      </c>
      <c r="AX20" s="176">
        <f t="shared" si="12"/>
        <v>1.9005463036699102E-2</v>
      </c>
      <c r="AY20" s="176">
        <f t="shared" si="12"/>
        <v>1.9005463036699102E-2</v>
      </c>
      <c r="AZ20" s="176">
        <f t="shared" si="12"/>
        <v>1.9005463036699102E-2</v>
      </c>
      <c r="BA20" s="176">
        <f t="shared" si="12"/>
        <v>1.9005463036699102E-2</v>
      </c>
      <c r="BB20" s="176">
        <f t="shared" si="12"/>
        <v>1.9005463036699102E-2</v>
      </c>
      <c r="BC20" s="176">
        <f t="shared" si="9"/>
        <v>1.9005463036699102E-2</v>
      </c>
      <c r="BD20" s="176">
        <f t="shared" si="9"/>
        <v>1.9005463036699102E-2</v>
      </c>
      <c r="BE20" s="176">
        <f t="shared" si="9"/>
        <v>1.2591969697133897E-2</v>
      </c>
      <c r="BF20" s="176">
        <f t="shared" si="9"/>
        <v>0</v>
      </c>
      <c r="BG20" s="176">
        <f t="shared" si="9"/>
        <v>0</v>
      </c>
      <c r="BH20" s="176">
        <f t="shared" si="9"/>
        <v>0</v>
      </c>
      <c r="BI20" s="176">
        <f t="shared" si="9"/>
        <v>0</v>
      </c>
      <c r="BJ20" s="176">
        <f t="shared" si="9"/>
        <v>0</v>
      </c>
      <c r="BK20" s="176">
        <f t="shared" si="9"/>
        <v>0</v>
      </c>
      <c r="BL20" s="176">
        <f t="shared" si="9"/>
        <v>0</v>
      </c>
      <c r="BM20" s="176">
        <f t="shared" si="9"/>
        <v>0</v>
      </c>
      <c r="BN20" s="176">
        <f t="shared" si="9"/>
        <v>0</v>
      </c>
      <c r="BO20" s="176">
        <f t="shared" si="9"/>
        <v>0</v>
      </c>
      <c r="BQ20" s="174"/>
      <c r="BR20" s="177">
        <f t="shared" si="13"/>
        <v>68706.703633468744</v>
      </c>
      <c r="BS20" s="178">
        <f t="shared" si="13"/>
        <v>68706.703633468744</v>
      </c>
      <c r="BT20" s="178">
        <f t="shared" si="13"/>
        <v>68706.703633468744</v>
      </c>
      <c r="BU20" s="178">
        <f t="shared" si="13"/>
        <v>68706.703633468744</v>
      </c>
      <c r="BV20" s="178">
        <f t="shared" si="13"/>
        <v>68706.703633468744</v>
      </c>
      <c r="BW20" s="178">
        <f t="shared" si="13"/>
        <v>68706.703633468744</v>
      </c>
      <c r="BX20" s="178">
        <f t="shared" si="13"/>
        <v>68706.703633468744</v>
      </c>
      <c r="BY20" s="178">
        <f t="shared" si="13"/>
        <v>68706.703633468744</v>
      </c>
      <c r="BZ20" s="178">
        <f t="shared" si="13"/>
        <v>68706.703633468744</v>
      </c>
      <c r="CA20" s="178">
        <f t="shared" si="13"/>
        <v>68706.703633468744</v>
      </c>
      <c r="CB20" s="178">
        <f t="shared" si="13"/>
        <v>68706.703633468744</v>
      </c>
      <c r="CC20" s="178">
        <f t="shared" si="13"/>
        <v>68706.703633468744</v>
      </c>
      <c r="CD20" s="178">
        <f t="shared" si="13"/>
        <v>68706.703633468744</v>
      </c>
      <c r="CE20" s="178">
        <f t="shared" si="13"/>
        <v>68706.703633468744</v>
      </c>
      <c r="CF20" s="178">
        <f t="shared" si="13"/>
        <v>68706.703633468744</v>
      </c>
      <c r="CG20" s="178">
        <f t="shared" si="10"/>
        <v>68706.703633468744</v>
      </c>
      <c r="CH20" s="178">
        <f t="shared" si="10"/>
        <v>68706.703633468744</v>
      </c>
      <c r="CI20" s="178">
        <f t="shared" si="10"/>
        <v>45521.265568326759</v>
      </c>
      <c r="CJ20" s="178">
        <f t="shared" si="10"/>
        <v>0</v>
      </c>
      <c r="CK20" s="178">
        <f t="shared" si="10"/>
        <v>0</v>
      </c>
      <c r="CL20" s="178">
        <f t="shared" si="10"/>
        <v>0</v>
      </c>
      <c r="CM20" s="178">
        <f t="shared" si="10"/>
        <v>0</v>
      </c>
      <c r="CN20" s="178">
        <f t="shared" si="10"/>
        <v>0</v>
      </c>
      <c r="CO20" s="178">
        <f t="shared" si="10"/>
        <v>0</v>
      </c>
      <c r="CP20" s="178">
        <f t="shared" si="10"/>
        <v>0</v>
      </c>
      <c r="CQ20" s="178">
        <f t="shared" si="10"/>
        <v>0</v>
      </c>
      <c r="CR20" s="178">
        <f t="shared" si="10"/>
        <v>0</v>
      </c>
      <c r="CS20" s="178">
        <f t="shared" si="10"/>
        <v>0</v>
      </c>
    </row>
    <row r="21" spans="1:97" x14ac:dyDescent="0.4">
      <c r="A21" s="167">
        <v>1800623</v>
      </c>
      <c r="B21" s="168" t="s">
        <v>243</v>
      </c>
      <c r="C21" s="169">
        <v>17.662544746887729</v>
      </c>
      <c r="D21" s="170">
        <v>0</v>
      </c>
      <c r="E21" s="170">
        <v>0</v>
      </c>
      <c r="F21" s="171">
        <v>0</v>
      </c>
      <c r="G21" s="170">
        <v>22155.337194413511</v>
      </c>
      <c r="H21" s="172"/>
      <c r="I21" s="170">
        <f t="shared" si="11"/>
        <v>0</v>
      </c>
      <c r="J21" s="170">
        <f t="shared" si="11"/>
        <v>0</v>
      </c>
      <c r="K21" s="170">
        <f t="shared" si="11"/>
        <v>0</v>
      </c>
      <c r="L21" s="170">
        <f t="shared" si="7"/>
        <v>0</v>
      </c>
      <c r="M21" s="170">
        <f t="shared" si="7"/>
        <v>0</v>
      </c>
      <c r="N21" s="170">
        <f t="shared" si="7"/>
        <v>0</v>
      </c>
      <c r="O21" s="170">
        <f t="shared" si="7"/>
        <v>0</v>
      </c>
      <c r="P21" s="170">
        <f t="shared" si="7"/>
        <v>0</v>
      </c>
      <c r="Q21" s="170">
        <f t="shared" si="7"/>
        <v>0</v>
      </c>
      <c r="R21" s="170">
        <f t="shared" si="7"/>
        <v>0</v>
      </c>
      <c r="S21" s="170">
        <f t="shared" si="7"/>
        <v>0</v>
      </c>
      <c r="T21" s="170">
        <f t="shared" si="7"/>
        <v>0</v>
      </c>
      <c r="U21" s="170">
        <f t="shared" si="7"/>
        <v>0</v>
      </c>
      <c r="V21" s="170">
        <f t="shared" si="7"/>
        <v>0</v>
      </c>
      <c r="W21" s="170">
        <f t="shared" si="7"/>
        <v>0</v>
      </c>
      <c r="X21" s="170">
        <f t="shared" si="7"/>
        <v>0</v>
      </c>
      <c r="Y21" s="170">
        <f t="shared" si="7"/>
        <v>0</v>
      </c>
      <c r="Z21" s="170">
        <f t="shared" si="7"/>
        <v>0</v>
      </c>
      <c r="AA21" s="170">
        <f t="shared" si="7"/>
        <v>0</v>
      </c>
      <c r="AB21" s="170">
        <f t="shared" si="8"/>
        <v>0</v>
      </c>
      <c r="AC21" s="170">
        <f t="shared" si="8"/>
        <v>0</v>
      </c>
      <c r="AD21" s="170">
        <f t="shared" si="8"/>
        <v>0</v>
      </c>
      <c r="AE21" s="170">
        <f t="shared" si="8"/>
        <v>0</v>
      </c>
      <c r="AF21" s="170">
        <f t="shared" si="8"/>
        <v>0</v>
      </c>
      <c r="AG21" s="170">
        <f t="shared" si="8"/>
        <v>0</v>
      </c>
      <c r="AH21" s="170">
        <f t="shared" si="8"/>
        <v>0</v>
      </c>
      <c r="AI21" s="170">
        <f t="shared" si="8"/>
        <v>0</v>
      </c>
      <c r="AJ21" s="170">
        <f t="shared" si="8"/>
        <v>0</v>
      </c>
      <c r="AK21" s="173">
        <f t="shared" si="4"/>
        <v>0</v>
      </c>
      <c r="AM21" s="174"/>
      <c r="AN21" s="175">
        <f t="shared" si="12"/>
        <v>0</v>
      </c>
      <c r="AO21" s="176">
        <f t="shared" si="12"/>
        <v>0</v>
      </c>
      <c r="AP21" s="176">
        <f t="shared" si="12"/>
        <v>0</v>
      </c>
      <c r="AQ21" s="176">
        <f t="shared" si="12"/>
        <v>0</v>
      </c>
      <c r="AR21" s="176">
        <f t="shared" si="12"/>
        <v>0</v>
      </c>
      <c r="AS21" s="176">
        <f t="shared" si="12"/>
        <v>0</v>
      </c>
      <c r="AT21" s="176">
        <f t="shared" si="12"/>
        <v>0</v>
      </c>
      <c r="AU21" s="176">
        <f t="shared" si="12"/>
        <v>0</v>
      </c>
      <c r="AV21" s="176">
        <f t="shared" si="12"/>
        <v>0</v>
      </c>
      <c r="AW21" s="176">
        <f t="shared" si="12"/>
        <v>0</v>
      </c>
      <c r="AX21" s="176">
        <f t="shared" si="12"/>
        <v>0</v>
      </c>
      <c r="AY21" s="176">
        <f t="shared" si="12"/>
        <v>0</v>
      </c>
      <c r="AZ21" s="176">
        <f t="shared" si="12"/>
        <v>0</v>
      </c>
      <c r="BA21" s="176">
        <f t="shared" si="12"/>
        <v>0</v>
      </c>
      <c r="BB21" s="176">
        <f t="shared" si="12"/>
        <v>0</v>
      </c>
      <c r="BC21" s="176">
        <f t="shared" si="9"/>
        <v>0</v>
      </c>
      <c r="BD21" s="176">
        <f t="shared" si="9"/>
        <v>0</v>
      </c>
      <c r="BE21" s="176">
        <f t="shared" si="9"/>
        <v>0</v>
      </c>
      <c r="BF21" s="176">
        <f t="shared" si="9"/>
        <v>0</v>
      </c>
      <c r="BG21" s="176">
        <f t="shared" si="9"/>
        <v>0</v>
      </c>
      <c r="BH21" s="176">
        <f t="shared" si="9"/>
        <v>0</v>
      </c>
      <c r="BI21" s="176">
        <f t="shared" si="9"/>
        <v>0</v>
      </c>
      <c r="BJ21" s="176">
        <f t="shared" si="9"/>
        <v>0</v>
      </c>
      <c r="BK21" s="176">
        <f t="shared" si="9"/>
        <v>0</v>
      </c>
      <c r="BL21" s="176">
        <f t="shared" si="9"/>
        <v>0</v>
      </c>
      <c r="BM21" s="176">
        <f t="shared" si="9"/>
        <v>0</v>
      </c>
      <c r="BN21" s="176">
        <f t="shared" si="9"/>
        <v>0</v>
      </c>
      <c r="BO21" s="176">
        <f t="shared" si="9"/>
        <v>0</v>
      </c>
      <c r="BQ21" s="174"/>
      <c r="BR21" s="177">
        <f t="shared" si="13"/>
        <v>22155.337194413511</v>
      </c>
      <c r="BS21" s="178">
        <f t="shared" si="13"/>
        <v>22155.337194413511</v>
      </c>
      <c r="BT21" s="178">
        <f t="shared" si="13"/>
        <v>22155.337194413511</v>
      </c>
      <c r="BU21" s="178">
        <f t="shared" si="13"/>
        <v>22155.337194413511</v>
      </c>
      <c r="BV21" s="178">
        <f t="shared" si="13"/>
        <v>22155.337194413511</v>
      </c>
      <c r="BW21" s="178">
        <f t="shared" si="13"/>
        <v>22155.337194413511</v>
      </c>
      <c r="BX21" s="178">
        <f t="shared" si="13"/>
        <v>22155.337194413511</v>
      </c>
      <c r="BY21" s="178">
        <f t="shared" si="13"/>
        <v>22155.337194413511</v>
      </c>
      <c r="BZ21" s="178">
        <f t="shared" si="13"/>
        <v>22155.337194413511</v>
      </c>
      <c r="CA21" s="178">
        <f t="shared" si="13"/>
        <v>22155.337194413511</v>
      </c>
      <c r="CB21" s="178">
        <f t="shared" si="13"/>
        <v>22155.337194413511</v>
      </c>
      <c r="CC21" s="178">
        <f t="shared" si="13"/>
        <v>22155.337194413511</v>
      </c>
      <c r="CD21" s="178">
        <f t="shared" si="13"/>
        <v>22155.337194413511</v>
      </c>
      <c r="CE21" s="178">
        <f t="shared" si="13"/>
        <v>22155.337194413511</v>
      </c>
      <c r="CF21" s="178">
        <f t="shared" si="13"/>
        <v>22155.337194413511</v>
      </c>
      <c r="CG21" s="178">
        <f t="shared" si="10"/>
        <v>22155.337194413511</v>
      </c>
      <c r="CH21" s="178">
        <f t="shared" si="10"/>
        <v>22155.337194413511</v>
      </c>
      <c r="CI21" s="178">
        <f t="shared" si="10"/>
        <v>14678.902273684987</v>
      </c>
      <c r="CJ21" s="178">
        <f t="shared" si="10"/>
        <v>0</v>
      </c>
      <c r="CK21" s="178">
        <f t="shared" si="10"/>
        <v>0</v>
      </c>
      <c r="CL21" s="178">
        <f t="shared" si="10"/>
        <v>0</v>
      </c>
      <c r="CM21" s="178">
        <f t="shared" si="10"/>
        <v>0</v>
      </c>
      <c r="CN21" s="178">
        <f t="shared" si="10"/>
        <v>0</v>
      </c>
      <c r="CO21" s="178">
        <f t="shared" si="10"/>
        <v>0</v>
      </c>
      <c r="CP21" s="178">
        <f t="shared" si="10"/>
        <v>0</v>
      </c>
      <c r="CQ21" s="178">
        <f t="shared" si="10"/>
        <v>0</v>
      </c>
      <c r="CR21" s="178">
        <f t="shared" si="10"/>
        <v>0</v>
      </c>
      <c r="CS21" s="178">
        <f t="shared" si="10"/>
        <v>0</v>
      </c>
    </row>
    <row r="22" spans="1:97" x14ac:dyDescent="0.4">
      <c r="A22" s="167">
        <v>1800676</v>
      </c>
      <c r="B22" s="168" t="s">
        <v>244</v>
      </c>
      <c r="C22" s="169">
        <v>13.682584663922359</v>
      </c>
      <c r="D22" s="170">
        <v>10.953161395569438</v>
      </c>
      <c r="E22" s="170">
        <v>9.0034986671580768</v>
      </c>
      <c r="F22" s="171">
        <v>0</v>
      </c>
      <c r="G22" s="170">
        <v>0</v>
      </c>
      <c r="H22" s="172"/>
      <c r="I22" s="170">
        <f t="shared" si="11"/>
        <v>9.0034986671580768</v>
      </c>
      <c r="J22" s="170">
        <f t="shared" si="11"/>
        <v>9.0034986671580768</v>
      </c>
      <c r="K22" s="170">
        <f t="shared" si="11"/>
        <v>9.0034986671580768</v>
      </c>
      <c r="L22" s="170">
        <f t="shared" si="7"/>
        <v>9.0034986671580768</v>
      </c>
      <c r="M22" s="170">
        <f t="shared" si="7"/>
        <v>9.0034986671580768</v>
      </c>
      <c r="N22" s="170">
        <f t="shared" si="7"/>
        <v>9.0034986671580768</v>
      </c>
      <c r="O22" s="170">
        <f t="shared" si="7"/>
        <v>9.0034986671580768</v>
      </c>
      <c r="P22" s="170">
        <f t="shared" si="7"/>
        <v>9.0034986671580768</v>
      </c>
      <c r="Q22" s="170">
        <f t="shared" si="7"/>
        <v>9.0034986671580768</v>
      </c>
      <c r="R22" s="170">
        <f t="shared" si="7"/>
        <v>9.0034986671580768</v>
      </c>
      <c r="S22" s="170">
        <f t="shared" si="7"/>
        <v>9.0034986671580768</v>
      </c>
      <c r="T22" s="170">
        <f t="shared" si="7"/>
        <v>9.0034986671580768</v>
      </c>
      <c r="U22" s="170">
        <f t="shared" si="7"/>
        <v>9.0034986671580768</v>
      </c>
      <c r="V22" s="170">
        <f t="shared" si="7"/>
        <v>6.1456501118475044</v>
      </c>
      <c r="W22" s="170">
        <f t="shared" si="7"/>
        <v>0</v>
      </c>
      <c r="X22" s="170">
        <f t="shared" si="7"/>
        <v>0</v>
      </c>
      <c r="Y22" s="170">
        <f t="shared" si="7"/>
        <v>0</v>
      </c>
      <c r="Z22" s="170">
        <f t="shared" si="7"/>
        <v>0</v>
      </c>
      <c r="AA22" s="170">
        <f t="shared" si="7"/>
        <v>0</v>
      </c>
      <c r="AB22" s="170">
        <f t="shared" si="8"/>
        <v>0</v>
      </c>
      <c r="AC22" s="170">
        <f t="shared" si="8"/>
        <v>0</v>
      </c>
      <c r="AD22" s="170">
        <f t="shared" si="8"/>
        <v>0</v>
      </c>
      <c r="AE22" s="170">
        <f t="shared" si="8"/>
        <v>0</v>
      </c>
      <c r="AF22" s="170">
        <f t="shared" si="8"/>
        <v>0</v>
      </c>
      <c r="AG22" s="170">
        <f t="shared" si="8"/>
        <v>0</v>
      </c>
      <c r="AH22" s="170">
        <f t="shared" si="8"/>
        <v>0</v>
      </c>
      <c r="AI22" s="170">
        <f t="shared" si="8"/>
        <v>0</v>
      </c>
      <c r="AJ22" s="170">
        <f t="shared" si="8"/>
        <v>0</v>
      </c>
      <c r="AK22" s="173">
        <f t="shared" si="4"/>
        <v>123.19113278490254</v>
      </c>
      <c r="AM22" s="174"/>
      <c r="AN22" s="175">
        <f t="shared" si="12"/>
        <v>0</v>
      </c>
      <c r="AO22" s="176">
        <f t="shared" si="12"/>
        <v>0</v>
      </c>
      <c r="AP22" s="176">
        <f t="shared" si="12"/>
        <v>0</v>
      </c>
      <c r="AQ22" s="176">
        <f t="shared" si="12"/>
        <v>0</v>
      </c>
      <c r="AR22" s="176">
        <f t="shared" si="12"/>
        <v>0</v>
      </c>
      <c r="AS22" s="176">
        <f t="shared" si="12"/>
        <v>0</v>
      </c>
      <c r="AT22" s="176">
        <f t="shared" si="12"/>
        <v>0</v>
      </c>
      <c r="AU22" s="176">
        <f t="shared" si="12"/>
        <v>0</v>
      </c>
      <c r="AV22" s="176">
        <f t="shared" si="12"/>
        <v>0</v>
      </c>
      <c r="AW22" s="176">
        <f t="shared" si="12"/>
        <v>0</v>
      </c>
      <c r="AX22" s="176">
        <f t="shared" si="12"/>
        <v>0</v>
      </c>
      <c r="AY22" s="176">
        <f t="shared" si="12"/>
        <v>0</v>
      </c>
      <c r="AZ22" s="176">
        <f t="shared" si="12"/>
        <v>0</v>
      </c>
      <c r="BA22" s="176">
        <f t="shared" si="12"/>
        <v>0</v>
      </c>
      <c r="BB22" s="176">
        <f t="shared" si="12"/>
        <v>0</v>
      </c>
      <c r="BC22" s="176">
        <f t="shared" si="9"/>
        <v>0</v>
      </c>
      <c r="BD22" s="176">
        <f t="shared" si="9"/>
        <v>0</v>
      </c>
      <c r="BE22" s="176">
        <f t="shared" si="9"/>
        <v>0</v>
      </c>
      <c r="BF22" s="176">
        <f t="shared" si="9"/>
        <v>0</v>
      </c>
      <c r="BG22" s="176">
        <f t="shared" si="9"/>
        <v>0</v>
      </c>
      <c r="BH22" s="176">
        <f t="shared" si="9"/>
        <v>0</v>
      </c>
      <c r="BI22" s="176">
        <f t="shared" si="9"/>
        <v>0</v>
      </c>
      <c r="BJ22" s="176">
        <f t="shared" si="9"/>
        <v>0</v>
      </c>
      <c r="BK22" s="176">
        <f t="shared" si="9"/>
        <v>0</v>
      </c>
      <c r="BL22" s="176">
        <f t="shared" si="9"/>
        <v>0</v>
      </c>
      <c r="BM22" s="176">
        <f t="shared" si="9"/>
        <v>0</v>
      </c>
      <c r="BN22" s="176">
        <f t="shared" si="9"/>
        <v>0</v>
      </c>
      <c r="BO22" s="176">
        <f t="shared" si="9"/>
        <v>0</v>
      </c>
      <c r="BQ22" s="174"/>
      <c r="BR22" s="177">
        <f t="shared" si="13"/>
        <v>0</v>
      </c>
      <c r="BS22" s="178">
        <f t="shared" si="13"/>
        <v>0</v>
      </c>
      <c r="BT22" s="178">
        <f t="shared" si="13"/>
        <v>0</v>
      </c>
      <c r="BU22" s="178">
        <f t="shared" si="13"/>
        <v>0</v>
      </c>
      <c r="BV22" s="178">
        <f t="shared" si="13"/>
        <v>0</v>
      </c>
      <c r="BW22" s="178">
        <f t="shared" si="13"/>
        <v>0</v>
      </c>
      <c r="BX22" s="178">
        <f t="shared" si="13"/>
        <v>0</v>
      </c>
      <c r="BY22" s="178">
        <f t="shared" si="13"/>
        <v>0</v>
      </c>
      <c r="BZ22" s="178">
        <f t="shared" si="13"/>
        <v>0</v>
      </c>
      <c r="CA22" s="178">
        <f t="shared" si="13"/>
        <v>0</v>
      </c>
      <c r="CB22" s="178">
        <f t="shared" si="13"/>
        <v>0</v>
      </c>
      <c r="CC22" s="178">
        <f t="shared" si="13"/>
        <v>0</v>
      </c>
      <c r="CD22" s="178">
        <f t="shared" si="13"/>
        <v>0</v>
      </c>
      <c r="CE22" s="178">
        <f t="shared" si="13"/>
        <v>0</v>
      </c>
      <c r="CF22" s="178">
        <f t="shared" si="13"/>
        <v>0</v>
      </c>
      <c r="CG22" s="178">
        <f t="shared" si="10"/>
        <v>0</v>
      </c>
      <c r="CH22" s="178">
        <f t="shared" si="10"/>
        <v>0</v>
      </c>
      <c r="CI22" s="178">
        <f t="shared" si="10"/>
        <v>0</v>
      </c>
      <c r="CJ22" s="178">
        <f t="shared" si="10"/>
        <v>0</v>
      </c>
      <c r="CK22" s="178">
        <f t="shared" si="10"/>
        <v>0</v>
      </c>
      <c r="CL22" s="178">
        <f t="shared" si="10"/>
        <v>0</v>
      </c>
      <c r="CM22" s="178">
        <f t="shared" si="10"/>
        <v>0</v>
      </c>
      <c r="CN22" s="178">
        <f t="shared" si="10"/>
        <v>0</v>
      </c>
      <c r="CO22" s="178">
        <f t="shared" si="10"/>
        <v>0</v>
      </c>
      <c r="CP22" s="178">
        <f t="shared" si="10"/>
        <v>0</v>
      </c>
      <c r="CQ22" s="178">
        <f t="shared" si="10"/>
        <v>0</v>
      </c>
      <c r="CR22" s="178">
        <f t="shared" si="10"/>
        <v>0</v>
      </c>
      <c r="CS22" s="178">
        <f t="shared" si="10"/>
        <v>0</v>
      </c>
    </row>
    <row r="23" spans="1:97" x14ac:dyDescent="0.4">
      <c r="A23" s="167">
        <v>1800736</v>
      </c>
      <c r="B23" s="168" t="s">
        <v>243</v>
      </c>
      <c r="C23" s="169">
        <v>17.662544746887729</v>
      </c>
      <c r="D23" s="170">
        <v>18.087639355805663</v>
      </c>
      <c r="E23" s="170">
        <v>14.868039550472252</v>
      </c>
      <c r="F23" s="171">
        <v>1.5899606146082177E-3</v>
      </c>
      <c r="G23" s="170">
        <v>1171.4733963900871</v>
      </c>
      <c r="H23" s="172"/>
      <c r="I23" s="170">
        <f t="shared" si="11"/>
        <v>14.868039550472252</v>
      </c>
      <c r="J23" s="170">
        <f t="shared" si="11"/>
        <v>14.868039550472252</v>
      </c>
      <c r="K23" s="170">
        <f t="shared" si="11"/>
        <v>14.868039550472252</v>
      </c>
      <c r="L23" s="170">
        <f t="shared" si="7"/>
        <v>14.868039550472252</v>
      </c>
      <c r="M23" s="170">
        <f t="shared" si="7"/>
        <v>14.868039550472252</v>
      </c>
      <c r="N23" s="170">
        <f t="shared" si="7"/>
        <v>14.868039550472252</v>
      </c>
      <c r="O23" s="170">
        <f t="shared" si="7"/>
        <v>14.868039550472252</v>
      </c>
      <c r="P23" s="170">
        <f t="shared" si="7"/>
        <v>14.868039550472252</v>
      </c>
      <c r="Q23" s="170">
        <f t="shared" si="7"/>
        <v>14.868039550472252</v>
      </c>
      <c r="R23" s="170">
        <f t="shared" si="7"/>
        <v>14.868039550472252</v>
      </c>
      <c r="S23" s="170">
        <f t="shared" si="7"/>
        <v>14.868039550472252</v>
      </c>
      <c r="T23" s="170">
        <f t="shared" si="7"/>
        <v>14.868039550472252</v>
      </c>
      <c r="U23" s="170">
        <f t="shared" si="7"/>
        <v>14.868039550472252</v>
      </c>
      <c r="V23" s="170">
        <f t="shared" si="7"/>
        <v>14.868039550472252</v>
      </c>
      <c r="W23" s="170">
        <f t="shared" si="7"/>
        <v>14.868039550472252</v>
      </c>
      <c r="X23" s="170">
        <f t="shared" si="7"/>
        <v>14.868039550472252</v>
      </c>
      <c r="Y23" s="170">
        <f t="shared" si="7"/>
        <v>14.868039550472252</v>
      </c>
      <c r="Z23" s="170">
        <f t="shared" si="7"/>
        <v>9.8507415006843821</v>
      </c>
      <c r="AA23" s="170">
        <f t="shared" si="7"/>
        <v>0</v>
      </c>
      <c r="AB23" s="170">
        <f t="shared" si="8"/>
        <v>0</v>
      </c>
      <c r="AC23" s="170">
        <f t="shared" si="8"/>
        <v>0</v>
      </c>
      <c r="AD23" s="170">
        <f t="shared" si="8"/>
        <v>0</v>
      </c>
      <c r="AE23" s="170">
        <f t="shared" si="8"/>
        <v>0</v>
      </c>
      <c r="AF23" s="170">
        <f t="shared" si="8"/>
        <v>0</v>
      </c>
      <c r="AG23" s="170">
        <f t="shared" si="8"/>
        <v>0</v>
      </c>
      <c r="AH23" s="170">
        <f t="shared" si="8"/>
        <v>0</v>
      </c>
      <c r="AI23" s="170">
        <f t="shared" si="8"/>
        <v>0</v>
      </c>
      <c r="AJ23" s="170">
        <f t="shared" si="8"/>
        <v>0</v>
      </c>
      <c r="AK23" s="173">
        <f t="shared" si="4"/>
        <v>262.60741385871262</v>
      </c>
      <c r="AM23" s="174"/>
      <c r="AN23" s="175">
        <f t="shared" si="12"/>
        <v>1.5899606146082177E-3</v>
      </c>
      <c r="AO23" s="176">
        <f t="shared" si="12"/>
        <v>1.5899606146082177E-3</v>
      </c>
      <c r="AP23" s="176">
        <f t="shared" si="12"/>
        <v>1.5899606146082177E-3</v>
      </c>
      <c r="AQ23" s="176">
        <f t="shared" si="12"/>
        <v>1.5899606146082177E-3</v>
      </c>
      <c r="AR23" s="176">
        <f t="shared" si="12"/>
        <v>1.5899606146082177E-3</v>
      </c>
      <c r="AS23" s="176">
        <f t="shared" si="12"/>
        <v>1.5899606146082177E-3</v>
      </c>
      <c r="AT23" s="176">
        <f t="shared" si="12"/>
        <v>1.5899606146082177E-3</v>
      </c>
      <c r="AU23" s="176">
        <f t="shared" si="12"/>
        <v>1.5899606146082177E-3</v>
      </c>
      <c r="AV23" s="176">
        <f t="shared" si="12"/>
        <v>1.5899606146082177E-3</v>
      </c>
      <c r="AW23" s="176">
        <f t="shared" si="12"/>
        <v>1.5899606146082177E-3</v>
      </c>
      <c r="AX23" s="176">
        <f t="shared" si="12"/>
        <v>1.5899606146082177E-3</v>
      </c>
      <c r="AY23" s="176">
        <f t="shared" si="12"/>
        <v>1.5899606146082177E-3</v>
      </c>
      <c r="AZ23" s="176">
        <f t="shared" si="12"/>
        <v>1.5899606146082177E-3</v>
      </c>
      <c r="BA23" s="176">
        <f t="shared" si="12"/>
        <v>1.5899606146082177E-3</v>
      </c>
      <c r="BB23" s="176">
        <f t="shared" si="12"/>
        <v>1.5899606146082177E-3</v>
      </c>
      <c r="BC23" s="176">
        <f t="shared" si="9"/>
        <v>1.5899606146082177E-3</v>
      </c>
      <c r="BD23" s="176">
        <f t="shared" si="9"/>
        <v>1.5899606146082177E-3</v>
      </c>
      <c r="BE23" s="176">
        <f t="shared" si="9"/>
        <v>1.0534200529670596E-3</v>
      </c>
      <c r="BF23" s="176">
        <f t="shared" si="9"/>
        <v>0</v>
      </c>
      <c r="BG23" s="176">
        <f t="shared" si="9"/>
        <v>0</v>
      </c>
      <c r="BH23" s="176">
        <f t="shared" si="9"/>
        <v>0</v>
      </c>
      <c r="BI23" s="176">
        <f t="shared" si="9"/>
        <v>0</v>
      </c>
      <c r="BJ23" s="176">
        <f t="shared" si="9"/>
        <v>0</v>
      </c>
      <c r="BK23" s="176">
        <f t="shared" si="9"/>
        <v>0</v>
      </c>
      <c r="BL23" s="176">
        <f t="shared" si="9"/>
        <v>0</v>
      </c>
      <c r="BM23" s="176">
        <f t="shared" si="9"/>
        <v>0</v>
      </c>
      <c r="BN23" s="176">
        <f t="shared" si="9"/>
        <v>0</v>
      </c>
      <c r="BO23" s="176">
        <f t="shared" si="9"/>
        <v>0</v>
      </c>
      <c r="BQ23" s="174"/>
      <c r="BR23" s="177">
        <f t="shared" si="13"/>
        <v>1171.4733963900871</v>
      </c>
      <c r="BS23" s="178">
        <f t="shared" si="13"/>
        <v>1171.4733963900871</v>
      </c>
      <c r="BT23" s="178">
        <f t="shared" si="13"/>
        <v>1171.4733963900871</v>
      </c>
      <c r="BU23" s="178">
        <f t="shared" si="13"/>
        <v>1171.4733963900871</v>
      </c>
      <c r="BV23" s="178">
        <f t="shared" si="13"/>
        <v>1171.4733963900871</v>
      </c>
      <c r="BW23" s="178">
        <f t="shared" si="13"/>
        <v>1171.4733963900871</v>
      </c>
      <c r="BX23" s="178">
        <f t="shared" si="13"/>
        <v>1171.4733963900871</v>
      </c>
      <c r="BY23" s="178">
        <f t="shared" si="13"/>
        <v>1171.4733963900871</v>
      </c>
      <c r="BZ23" s="178">
        <f t="shared" si="13"/>
        <v>1171.4733963900871</v>
      </c>
      <c r="CA23" s="178">
        <f t="shared" si="13"/>
        <v>1171.4733963900871</v>
      </c>
      <c r="CB23" s="178">
        <f t="shared" si="13"/>
        <v>1171.4733963900871</v>
      </c>
      <c r="CC23" s="178">
        <f t="shared" si="13"/>
        <v>1171.4733963900871</v>
      </c>
      <c r="CD23" s="178">
        <f t="shared" si="13"/>
        <v>1171.4733963900871</v>
      </c>
      <c r="CE23" s="178">
        <f t="shared" si="13"/>
        <v>1171.4733963900871</v>
      </c>
      <c r="CF23" s="178">
        <f t="shared" si="13"/>
        <v>1171.4733963900871</v>
      </c>
      <c r="CG23" s="178">
        <f t="shared" si="10"/>
        <v>1171.4733963900871</v>
      </c>
      <c r="CH23" s="178">
        <f t="shared" si="10"/>
        <v>1171.4733963900871</v>
      </c>
      <c r="CI23" s="178">
        <f t="shared" si="10"/>
        <v>776.15354489697859</v>
      </c>
      <c r="CJ23" s="178">
        <f t="shared" si="10"/>
        <v>0</v>
      </c>
      <c r="CK23" s="178">
        <f t="shared" si="10"/>
        <v>0</v>
      </c>
      <c r="CL23" s="178">
        <f t="shared" si="10"/>
        <v>0</v>
      </c>
      <c r="CM23" s="178">
        <f t="shared" si="10"/>
        <v>0</v>
      </c>
      <c r="CN23" s="178">
        <f t="shared" si="10"/>
        <v>0</v>
      </c>
      <c r="CO23" s="178">
        <f t="shared" si="10"/>
        <v>0</v>
      </c>
      <c r="CP23" s="178">
        <f t="shared" si="10"/>
        <v>0</v>
      </c>
      <c r="CQ23" s="178">
        <f t="shared" si="10"/>
        <v>0</v>
      </c>
      <c r="CR23" s="178">
        <f t="shared" si="10"/>
        <v>0</v>
      </c>
      <c r="CS23" s="178">
        <f t="shared" si="10"/>
        <v>0</v>
      </c>
    </row>
    <row r="24" spans="1:97" x14ac:dyDescent="0.4">
      <c r="A24" s="167">
        <v>1800738</v>
      </c>
      <c r="B24" s="168" t="s">
        <v>243</v>
      </c>
      <c r="C24" s="169">
        <v>15.307538780636031</v>
      </c>
      <c r="D24" s="170">
        <v>192.3617505828264</v>
      </c>
      <c r="E24" s="170">
        <v>158.12135897908331</v>
      </c>
      <c r="F24" s="171">
        <v>2.8985459615463262E-2</v>
      </c>
      <c r="G24" s="170">
        <v>20816.850804513066</v>
      </c>
      <c r="H24" s="172"/>
      <c r="I24" s="170">
        <f t="shared" si="11"/>
        <v>158.12135897908331</v>
      </c>
      <c r="J24" s="170">
        <f t="shared" si="11"/>
        <v>158.12135897908331</v>
      </c>
      <c r="K24" s="170">
        <f t="shared" si="11"/>
        <v>158.12135897908331</v>
      </c>
      <c r="L24" s="170">
        <f t="shared" si="7"/>
        <v>158.12135897908331</v>
      </c>
      <c r="M24" s="170">
        <f t="shared" si="7"/>
        <v>158.12135897908331</v>
      </c>
      <c r="N24" s="170">
        <f t="shared" si="7"/>
        <v>158.12135897908331</v>
      </c>
      <c r="O24" s="170">
        <f t="shared" si="7"/>
        <v>158.12135897908331</v>
      </c>
      <c r="P24" s="170">
        <f t="shared" si="7"/>
        <v>158.12135897908331</v>
      </c>
      <c r="Q24" s="170">
        <f t="shared" si="7"/>
        <v>158.12135897908331</v>
      </c>
      <c r="R24" s="170">
        <f t="shared" si="7"/>
        <v>158.12135897908331</v>
      </c>
      <c r="S24" s="170">
        <f t="shared" si="7"/>
        <v>158.12135897908331</v>
      </c>
      <c r="T24" s="170">
        <f t="shared" si="7"/>
        <v>158.12135897908331</v>
      </c>
      <c r="U24" s="170">
        <f t="shared" si="7"/>
        <v>158.12135897908331</v>
      </c>
      <c r="V24" s="170">
        <f t="shared" si="7"/>
        <v>158.12135897908331</v>
      </c>
      <c r="W24" s="170">
        <f t="shared" si="7"/>
        <v>158.12135897908331</v>
      </c>
      <c r="X24" s="170">
        <f t="shared" si="7"/>
        <v>48.628449932939489</v>
      </c>
      <c r="Y24" s="170">
        <f t="shared" si="7"/>
        <v>0</v>
      </c>
      <c r="Z24" s="170">
        <f t="shared" si="7"/>
        <v>0</v>
      </c>
      <c r="AA24" s="170">
        <f t="shared" si="7"/>
        <v>0</v>
      </c>
      <c r="AB24" s="170">
        <f t="shared" si="8"/>
        <v>0</v>
      </c>
      <c r="AC24" s="170">
        <f t="shared" si="8"/>
        <v>0</v>
      </c>
      <c r="AD24" s="170">
        <f t="shared" si="8"/>
        <v>0</v>
      </c>
      <c r="AE24" s="170">
        <f t="shared" si="8"/>
        <v>0</v>
      </c>
      <c r="AF24" s="170">
        <f t="shared" si="8"/>
        <v>0</v>
      </c>
      <c r="AG24" s="170">
        <f t="shared" si="8"/>
        <v>0</v>
      </c>
      <c r="AH24" s="170">
        <f t="shared" si="8"/>
        <v>0</v>
      </c>
      <c r="AI24" s="170">
        <f t="shared" si="8"/>
        <v>0</v>
      </c>
      <c r="AJ24" s="170">
        <f t="shared" si="8"/>
        <v>0</v>
      </c>
      <c r="AK24" s="173">
        <f t="shared" si="4"/>
        <v>2420.4488346191883</v>
      </c>
      <c r="AM24" s="174"/>
      <c r="AN24" s="175">
        <f t="shared" si="12"/>
        <v>2.8985459615463262E-2</v>
      </c>
      <c r="AO24" s="176">
        <f t="shared" si="12"/>
        <v>2.8985459615463262E-2</v>
      </c>
      <c r="AP24" s="176">
        <f t="shared" si="12"/>
        <v>2.8985459615463262E-2</v>
      </c>
      <c r="AQ24" s="176">
        <f t="shared" si="12"/>
        <v>2.8985459615463262E-2</v>
      </c>
      <c r="AR24" s="176">
        <f t="shared" si="12"/>
        <v>2.8985459615463262E-2</v>
      </c>
      <c r="AS24" s="176">
        <f t="shared" si="12"/>
        <v>2.8985459615463262E-2</v>
      </c>
      <c r="AT24" s="176">
        <f t="shared" si="12"/>
        <v>2.8985459615463262E-2</v>
      </c>
      <c r="AU24" s="176">
        <f t="shared" si="12"/>
        <v>2.8985459615463262E-2</v>
      </c>
      <c r="AV24" s="176">
        <f t="shared" si="12"/>
        <v>2.8985459615463262E-2</v>
      </c>
      <c r="AW24" s="176">
        <f t="shared" si="12"/>
        <v>2.8985459615463262E-2</v>
      </c>
      <c r="AX24" s="176">
        <f t="shared" si="12"/>
        <v>2.8985459615463262E-2</v>
      </c>
      <c r="AY24" s="176">
        <f t="shared" si="12"/>
        <v>2.8985459615463262E-2</v>
      </c>
      <c r="AZ24" s="176">
        <f t="shared" si="12"/>
        <v>2.8985459615463262E-2</v>
      </c>
      <c r="BA24" s="176">
        <f t="shared" si="12"/>
        <v>2.8985459615463262E-2</v>
      </c>
      <c r="BB24" s="176">
        <f t="shared" si="12"/>
        <v>2.8985459615463262E-2</v>
      </c>
      <c r="BC24" s="176">
        <f t="shared" si="9"/>
        <v>8.9141529063145042E-3</v>
      </c>
      <c r="BD24" s="176">
        <f t="shared" si="9"/>
        <v>0</v>
      </c>
      <c r="BE24" s="176">
        <f t="shared" si="9"/>
        <v>0</v>
      </c>
      <c r="BF24" s="176">
        <f t="shared" si="9"/>
        <v>0</v>
      </c>
      <c r="BG24" s="176">
        <f t="shared" si="9"/>
        <v>0</v>
      </c>
      <c r="BH24" s="176">
        <f t="shared" si="9"/>
        <v>0</v>
      </c>
      <c r="BI24" s="176">
        <f t="shared" si="9"/>
        <v>0</v>
      </c>
      <c r="BJ24" s="176">
        <f t="shared" si="9"/>
        <v>0</v>
      </c>
      <c r="BK24" s="176">
        <f t="shared" si="9"/>
        <v>0</v>
      </c>
      <c r="BL24" s="176">
        <f t="shared" si="9"/>
        <v>0</v>
      </c>
      <c r="BM24" s="176">
        <f t="shared" si="9"/>
        <v>0</v>
      </c>
      <c r="BN24" s="176">
        <f t="shared" si="9"/>
        <v>0</v>
      </c>
      <c r="BO24" s="176">
        <f t="shared" si="9"/>
        <v>0</v>
      </c>
      <c r="BQ24" s="174"/>
      <c r="BR24" s="177">
        <f t="shared" si="13"/>
        <v>20816.850804513066</v>
      </c>
      <c r="BS24" s="178">
        <f t="shared" si="13"/>
        <v>20816.850804513066</v>
      </c>
      <c r="BT24" s="178">
        <f t="shared" si="13"/>
        <v>20816.850804513066</v>
      </c>
      <c r="BU24" s="178">
        <f t="shared" si="13"/>
        <v>20816.850804513066</v>
      </c>
      <c r="BV24" s="178">
        <f t="shared" si="13"/>
        <v>20816.850804513066</v>
      </c>
      <c r="BW24" s="178">
        <f t="shared" si="13"/>
        <v>20816.850804513066</v>
      </c>
      <c r="BX24" s="178">
        <f t="shared" si="13"/>
        <v>20816.850804513066</v>
      </c>
      <c r="BY24" s="178">
        <f t="shared" si="13"/>
        <v>20816.850804513066</v>
      </c>
      <c r="BZ24" s="178">
        <f t="shared" si="13"/>
        <v>20816.850804513066</v>
      </c>
      <c r="CA24" s="178">
        <f t="shared" si="13"/>
        <v>20816.850804513066</v>
      </c>
      <c r="CB24" s="178">
        <f t="shared" si="13"/>
        <v>20816.850804513066</v>
      </c>
      <c r="CC24" s="178">
        <f t="shared" si="13"/>
        <v>20816.850804513066</v>
      </c>
      <c r="CD24" s="178">
        <f t="shared" si="13"/>
        <v>20816.850804513066</v>
      </c>
      <c r="CE24" s="178">
        <f t="shared" si="13"/>
        <v>20816.850804513066</v>
      </c>
      <c r="CF24" s="178">
        <f t="shared" si="13"/>
        <v>20816.850804513066</v>
      </c>
      <c r="CG24" s="178">
        <f t="shared" si="10"/>
        <v>6401.9889131021391</v>
      </c>
      <c r="CH24" s="178">
        <f t="shared" si="10"/>
        <v>0</v>
      </c>
      <c r="CI24" s="178">
        <f t="shared" si="10"/>
        <v>0</v>
      </c>
      <c r="CJ24" s="178">
        <f t="shared" si="10"/>
        <v>0</v>
      </c>
      <c r="CK24" s="178">
        <f t="shared" si="10"/>
        <v>0</v>
      </c>
      <c r="CL24" s="178">
        <f t="shared" si="10"/>
        <v>0</v>
      </c>
      <c r="CM24" s="178">
        <f t="shared" si="10"/>
        <v>0</v>
      </c>
      <c r="CN24" s="178">
        <f t="shared" si="10"/>
        <v>0</v>
      </c>
      <c r="CO24" s="178">
        <f t="shared" si="10"/>
        <v>0</v>
      </c>
      <c r="CP24" s="178">
        <f t="shared" si="10"/>
        <v>0</v>
      </c>
      <c r="CQ24" s="178">
        <f t="shared" si="10"/>
        <v>0</v>
      </c>
      <c r="CR24" s="178">
        <f t="shared" si="10"/>
        <v>0</v>
      </c>
      <c r="CS24" s="178">
        <f t="shared" si="10"/>
        <v>0</v>
      </c>
    </row>
    <row r="25" spans="1:97" x14ac:dyDescent="0.4">
      <c r="A25" s="167">
        <v>1800955</v>
      </c>
      <c r="B25" s="168" t="s">
        <v>243</v>
      </c>
      <c r="C25" s="169">
        <v>20.488551906389763</v>
      </c>
      <c r="D25" s="170">
        <v>5.6117871549329159</v>
      </c>
      <c r="E25" s="170">
        <v>4.6128890413548564</v>
      </c>
      <c r="F25" s="171">
        <v>2.7009256936008992E-3</v>
      </c>
      <c r="G25" s="170">
        <v>2003.2556054303457</v>
      </c>
      <c r="H25" s="172"/>
      <c r="I25" s="170">
        <f t="shared" si="11"/>
        <v>4.6128890413548564</v>
      </c>
      <c r="J25" s="170">
        <f t="shared" si="11"/>
        <v>4.6128890413548564</v>
      </c>
      <c r="K25" s="170">
        <f t="shared" si="11"/>
        <v>4.6128890413548564</v>
      </c>
      <c r="L25" s="170">
        <f t="shared" si="7"/>
        <v>4.6128890413548564</v>
      </c>
      <c r="M25" s="170">
        <f t="shared" si="7"/>
        <v>4.6128890413548564</v>
      </c>
      <c r="N25" s="170">
        <f t="shared" si="7"/>
        <v>4.6128890413548564</v>
      </c>
      <c r="O25" s="170">
        <f t="shared" si="7"/>
        <v>4.6128890413548564</v>
      </c>
      <c r="P25" s="170">
        <f t="shared" si="7"/>
        <v>4.6128890413548564</v>
      </c>
      <c r="Q25" s="170">
        <f t="shared" si="7"/>
        <v>4.6128890413548564</v>
      </c>
      <c r="R25" s="170">
        <f t="shared" si="7"/>
        <v>4.6128890413548564</v>
      </c>
      <c r="S25" s="170">
        <f t="shared" si="7"/>
        <v>4.6128890413548564</v>
      </c>
      <c r="T25" s="170">
        <f t="shared" si="7"/>
        <v>4.6128890413548564</v>
      </c>
      <c r="U25" s="170">
        <f t="shared" si="7"/>
        <v>4.6128890413548564</v>
      </c>
      <c r="V25" s="170">
        <f t="shared" si="7"/>
        <v>4.6128890413548564</v>
      </c>
      <c r="W25" s="170">
        <f t="shared" si="7"/>
        <v>4.6128890413548564</v>
      </c>
      <c r="X25" s="170">
        <f t="shared" si="7"/>
        <v>4.6128890413548564</v>
      </c>
      <c r="Y25" s="170">
        <f t="shared" si="7"/>
        <v>4.6128890413548564</v>
      </c>
      <c r="Z25" s="170">
        <f t="shared" si="7"/>
        <v>4.6128890413548564</v>
      </c>
      <c r="AA25" s="170">
        <f t="shared" si="7"/>
        <v>4.6128890413548564</v>
      </c>
      <c r="AB25" s="170">
        <f t="shared" si="8"/>
        <v>4.6128890413548564</v>
      </c>
      <c r="AC25" s="170">
        <f t="shared" si="8"/>
        <v>2.2536357351183591</v>
      </c>
      <c r="AD25" s="170">
        <f t="shared" si="8"/>
        <v>0</v>
      </c>
      <c r="AE25" s="170">
        <f t="shared" si="8"/>
        <v>0</v>
      </c>
      <c r="AF25" s="170">
        <f t="shared" si="8"/>
        <v>0</v>
      </c>
      <c r="AG25" s="170">
        <f t="shared" si="8"/>
        <v>0</v>
      </c>
      <c r="AH25" s="170">
        <f t="shared" si="8"/>
        <v>0</v>
      </c>
      <c r="AI25" s="170">
        <f t="shared" si="8"/>
        <v>0</v>
      </c>
      <c r="AJ25" s="170">
        <f t="shared" si="8"/>
        <v>0</v>
      </c>
      <c r="AK25" s="173">
        <f t="shared" si="4"/>
        <v>94.511416562215516</v>
      </c>
      <c r="AM25" s="174"/>
      <c r="AN25" s="175">
        <f t="shared" si="12"/>
        <v>2.7009256936008992E-3</v>
      </c>
      <c r="AO25" s="176">
        <f t="shared" si="12"/>
        <v>2.7009256936008992E-3</v>
      </c>
      <c r="AP25" s="176">
        <f t="shared" si="12"/>
        <v>2.7009256936008992E-3</v>
      </c>
      <c r="AQ25" s="176">
        <f t="shared" si="12"/>
        <v>2.7009256936008992E-3</v>
      </c>
      <c r="AR25" s="176">
        <f t="shared" si="12"/>
        <v>2.7009256936008992E-3</v>
      </c>
      <c r="AS25" s="176">
        <f t="shared" si="12"/>
        <v>2.7009256936008992E-3</v>
      </c>
      <c r="AT25" s="176">
        <f t="shared" si="12"/>
        <v>2.7009256936008992E-3</v>
      </c>
      <c r="AU25" s="176">
        <f t="shared" si="12"/>
        <v>2.7009256936008992E-3</v>
      </c>
      <c r="AV25" s="176">
        <f t="shared" si="12"/>
        <v>2.7009256936008992E-3</v>
      </c>
      <c r="AW25" s="176">
        <f t="shared" si="12"/>
        <v>2.7009256936008992E-3</v>
      </c>
      <c r="AX25" s="176">
        <f t="shared" si="12"/>
        <v>2.7009256936008992E-3</v>
      </c>
      <c r="AY25" s="176">
        <f t="shared" si="12"/>
        <v>2.7009256936008992E-3</v>
      </c>
      <c r="AZ25" s="176">
        <f t="shared" si="12"/>
        <v>2.7009256936008992E-3</v>
      </c>
      <c r="BA25" s="176">
        <f t="shared" si="12"/>
        <v>2.7009256936008992E-3</v>
      </c>
      <c r="BB25" s="176">
        <f t="shared" si="12"/>
        <v>2.7009256936008992E-3</v>
      </c>
      <c r="BC25" s="176">
        <f t="shared" si="9"/>
        <v>2.7009256936008992E-3</v>
      </c>
      <c r="BD25" s="176">
        <f t="shared" si="9"/>
        <v>2.7009256936008992E-3</v>
      </c>
      <c r="BE25" s="176">
        <f t="shared" si="9"/>
        <v>2.7009256936008992E-3</v>
      </c>
      <c r="BF25" s="176">
        <f t="shared" si="9"/>
        <v>2.7009256936008992E-3</v>
      </c>
      <c r="BG25" s="176">
        <f t="shared" si="9"/>
        <v>2.7009256936008992E-3</v>
      </c>
      <c r="BH25" s="176">
        <f t="shared" si="9"/>
        <v>1.3195423966258109E-3</v>
      </c>
      <c r="BI25" s="176">
        <f t="shared" si="9"/>
        <v>0</v>
      </c>
      <c r="BJ25" s="176">
        <f t="shared" si="9"/>
        <v>0</v>
      </c>
      <c r="BK25" s="176">
        <f t="shared" si="9"/>
        <v>0</v>
      </c>
      <c r="BL25" s="176">
        <f t="shared" si="9"/>
        <v>0</v>
      </c>
      <c r="BM25" s="176">
        <f t="shared" si="9"/>
        <v>0</v>
      </c>
      <c r="BN25" s="176">
        <f t="shared" si="9"/>
        <v>0</v>
      </c>
      <c r="BO25" s="176">
        <f t="shared" si="9"/>
        <v>0</v>
      </c>
      <c r="BQ25" s="174"/>
      <c r="BR25" s="177">
        <f t="shared" si="13"/>
        <v>2003.2556054303457</v>
      </c>
      <c r="BS25" s="178">
        <f t="shared" si="13"/>
        <v>2003.2556054303457</v>
      </c>
      <c r="BT25" s="178">
        <f t="shared" si="13"/>
        <v>2003.2556054303457</v>
      </c>
      <c r="BU25" s="178">
        <f t="shared" si="13"/>
        <v>2003.2556054303457</v>
      </c>
      <c r="BV25" s="178">
        <f t="shared" si="13"/>
        <v>2003.2556054303457</v>
      </c>
      <c r="BW25" s="178">
        <f t="shared" si="13"/>
        <v>2003.2556054303457</v>
      </c>
      <c r="BX25" s="178">
        <f t="shared" si="13"/>
        <v>2003.2556054303457</v>
      </c>
      <c r="BY25" s="178">
        <f t="shared" si="13"/>
        <v>2003.2556054303457</v>
      </c>
      <c r="BZ25" s="178">
        <f t="shared" si="13"/>
        <v>2003.2556054303457</v>
      </c>
      <c r="CA25" s="178">
        <f t="shared" si="13"/>
        <v>2003.2556054303457</v>
      </c>
      <c r="CB25" s="178">
        <f t="shared" si="13"/>
        <v>2003.2556054303457</v>
      </c>
      <c r="CC25" s="178">
        <f t="shared" si="13"/>
        <v>2003.2556054303457</v>
      </c>
      <c r="CD25" s="178">
        <f t="shared" si="13"/>
        <v>2003.2556054303457</v>
      </c>
      <c r="CE25" s="178">
        <f t="shared" si="13"/>
        <v>2003.2556054303457</v>
      </c>
      <c r="CF25" s="178">
        <f t="shared" si="13"/>
        <v>2003.2556054303457</v>
      </c>
      <c r="CG25" s="178">
        <f t="shared" si="10"/>
        <v>2003.2556054303457</v>
      </c>
      <c r="CH25" s="178">
        <f t="shared" si="10"/>
        <v>2003.2556054303457</v>
      </c>
      <c r="CI25" s="178">
        <f t="shared" si="10"/>
        <v>2003.2556054303457</v>
      </c>
      <c r="CJ25" s="178">
        <f t="shared" si="10"/>
        <v>2003.2556054303457</v>
      </c>
      <c r="CK25" s="178">
        <f t="shared" si="10"/>
        <v>2003.2556054303457</v>
      </c>
      <c r="CL25" s="178">
        <f t="shared" si="10"/>
        <v>978.69434501897331</v>
      </c>
      <c r="CM25" s="178">
        <f t="shared" si="10"/>
        <v>0</v>
      </c>
      <c r="CN25" s="178">
        <f t="shared" si="10"/>
        <v>0</v>
      </c>
      <c r="CO25" s="178">
        <f t="shared" si="10"/>
        <v>0</v>
      </c>
      <c r="CP25" s="178">
        <f t="shared" si="10"/>
        <v>0</v>
      </c>
      <c r="CQ25" s="178">
        <f t="shared" si="10"/>
        <v>0</v>
      </c>
      <c r="CR25" s="178">
        <f t="shared" si="10"/>
        <v>0</v>
      </c>
      <c r="CS25" s="178">
        <f t="shared" si="10"/>
        <v>0</v>
      </c>
    </row>
    <row r="26" spans="1:97" x14ac:dyDescent="0.4">
      <c r="A26" s="167">
        <v>1800956</v>
      </c>
      <c r="B26" s="168" t="s">
        <v>244</v>
      </c>
      <c r="C26" s="169">
        <v>17.662544746887729</v>
      </c>
      <c r="D26" s="170">
        <v>26.906444564132737</v>
      </c>
      <c r="E26" s="170">
        <v>22.117097431717109</v>
      </c>
      <c r="F26" s="171">
        <v>5.9736003935868167E-3</v>
      </c>
      <c r="G26" s="170">
        <v>0</v>
      </c>
      <c r="H26" s="172"/>
      <c r="I26" s="170">
        <f t="shared" si="11"/>
        <v>22.117097431717109</v>
      </c>
      <c r="J26" s="170">
        <f t="shared" si="11"/>
        <v>22.117097431717109</v>
      </c>
      <c r="K26" s="170">
        <f t="shared" si="11"/>
        <v>22.117097431717109</v>
      </c>
      <c r="L26" s="170">
        <f t="shared" si="7"/>
        <v>22.117097431717109</v>
      </c>
      <c r="M26" s="170">
        <f t="shared" si="7"/>
        <v>22.117097431717109</v>
      </c>
      <c r="N26" s="170">
        <f t="shared" si="7"/>
        <v>22.117097431717109</v>
      </c>
      <c r="O26" s="170">
        <f t="shared" si="7"/>
        <v>22.117097431717109</v>
      </c>
      <c r="P26" s="170">
        <f t="shared" si="7"/>
        <v>22.117097431717109</v>
      </c>
      <c r="Q26" s="170">
        <f t="shared" si="7"/>
        <v>22.117097431717109</v>
      </c>
      <c r="R26" s="170">
        <f t="shared" si="7"/>
        <v>22.117097431717109</v>
      </c>
      <c r="S26" s="170">
        <f t="shared" si="7"/>
        <v>22.117097431717109</v>
      </c>
      <c r="T26" s="170">
        <f t="shared" si="7"/>
        <v>22.117097431717109</v>
      </c>
      <c r="U26" s="170">
        <f t="shared" si="7"/>
        <v>22.117097431717109</v>
      </c>
      <c r="V26" s="170">
        <f t="shared" si="7"/>
        <v>22.117097431717109</v>
      </c>
      <c r="W26" s="170">
        <f t="shared" si="7"/>
        <v>22.117097431717109</v>
      </c>
      <c r="X26" s="170">
        <f t="shared" si="7"/>
        <v>22.117097431717109</v>
      </c>
      <c r="Y26" s="170">
        <f t="shared" si="7"/>
        <v>22.117097431717109</v>
      </c>
      <c r="Z26" s="170">
        <f t="shared" si="7"/>
        <v>14.653566719788254</v>
      </c>
      <c r="AA26" s="170">
        <f t="shared" si="7"/>
        <v>0</v>
      </c>
      <c r="AB26" s="170">
        <f t="shared" si="8"/>
        <v>0</v>
      </c>
      <c r="AC26" s="170">
        <f t="shared" si="8"/>
        <v>0</v>
      </c>
      <c r="AD26" s="170">
        <f t="shared" si="8"/>
        <v>0</v>
      </c>
      <c r="AE26" s="170">
        <f t="shared" si="8"/>
        <v>0</v>
      </c>
      <c r="AF26" s="170">
        <f t="shared" si="8"/>
        <v>0</v>
      </c>
      <c r="AG26" s="170">
        <f t="shared" si="8"/>
        <v>0</v>
      </c>
      <c r="AH26" s="170">
        <f t="shared" si="8"/>
        <v>0</v>
      </c>
      <c r="AI26" s="170">
        <f t="shared" si="8"/>
        <v>0</v>
      </c>
      <c r="AJ26" s="170">
        <f t="shared" si="8"/>
        <v>0</v>
      </c>
      <c r="AK26" s="173">
        <f t="shared" si="4"/>
        <v>390.64422305897915</v>
      </c>
      <c r="AM26" s="174"/>
      <c r="AN26" s="175">
        <f t="shared" si="12"/>
        <v>5.9736003935868167E-3</v>
      </c>
      <c r="AO26" s="176">
        <f t="shared" si="12"/>
        <v>5.9736003935868167E-3</v>
      </c>
      <c r="AP26" s="176">
        <f t="shared" si="12"/>
        <v>5.9736003935868167E-3</v>
      </c>
      <c r="AQ26" s="176">
        <f t="shared" si="12"/>
        <v>5.9736003935868167E-3</v>
      </c>
      <c r="AR26" s="176">
        <f t="shared" si="12"/>
        <v>5.9736003935868167E-3</v>
      </c>
      <c r="AS26" s="176">
        <f t="shared" si="12"/>
        <v>5.9736003935868167E-3</v>
      </c>
      <c r="AT26" s="176">
        <f t="shared" si="12"/>
        <v>5.9736003935868167E-3</v>
      </c>
      <c r="AU26" s="176">
        <f t="shared" si="12"/>
        <v>5.9736003935868167E-3</v>
      </c>
      <c r="AV26" s="176">
        <f t="shared" si="12"/>
        <v>5.9736003935868167E-3</v>
      </c>
      <c r="AW26" s="176">
        <f t="shared" si="12"/>
        <v>5.9736003935868167E-3</v>
      </c>
      <c r="AX26" s="176">
        <f t="shared" si="12"/>
        <v>5.9736003935868167E-3</v>
      </c>
      <c r="AY26" s="176">
        <f t="shared" si="12"/>
        <v>5.9736003935868167E-3</v>
      </c>
      <c r="AZ26" s="176">
        <f t="shared" si="12"/>
        <v>5.9736003935868167E-3</v>
      </c>
      <c r="BA26" s="176">
        <f t="shared" si="12"/>
        <v>5.9736003935868167E-3</v>
      </c>
      <c r="BB26" s="176">
        <f t="shared" si="12"/>
        <v>5.9736003935868167E-3</v>
      </c>
      <c r="BC26" s="176">
        <f t="shared" si="9"/>
        <v>5.9736003935868167E-3</v>
      </c>
      <c r="BD26" s="176">
        <f t="shared" si="9"/>
        <v>5.9736003935868167E-3</v>
      </c>
      <c r="BE26" s="176">
        <f t="shared" si="9"/>
        <v>3.9577775607774158E-3</v>
      </c>
      <c r="BF26" s="176">
        <f t="shared" si="9"/>
        <v>0</v>
      </c>
      <c r="BG26" s="176">
        <f t="shared" si="9"/>
        <v>0</v>
      </c>
      <c r="BH26" s="176">
        <f t="shared" si="9"/>
        <v>0</v>
      </c>
      <c r="BI26" s="176">
        <f t="shared" si="9"/>
        <v>0</v>
      </c>
      <c r="BJ26" s="176">
        <f t="shared" si="9"/>
        <v>0</v>
      </c>
      <c r="BK26" s="176">
        <f t="shared" si="9"/>
        <v>0</v>
      </c>
      <c r="BL26" s="176">
        <f t="shared" si="9"/>
        <v>0</v>
      </c>
      <c r="BM26" s="176">
        <f t="shared" si="9"/>
        <v>0</v>
      </c>
      <c r="BN26" s="176">
        <f t="shared" si="9"/>
        <v>0</v>
      </c>
      <c r="BO26" s="176">
        <f t="shared" si="9"/>
        <v>0</v>
      </c>
      <c r="BQ26" s="174"/>
      <c r="BR26" s="177">
        <f t="shared" si="13"/>
        <v>0</v>
      </c>
      <c r="BS26" s="178">
        <f t="shared" si="13"/>
        <v>0</v>
      </c>
      <c r="BT26" s="178">
        <f t="shared" si="13"/>
        <v>0</v>
      </c>
      <c r="BU26" s="178">
        <f t="shared" si="13"/>
        <v>0</v>
      </c>
      <c r="BV26" s="178">
        <f t="shared" si="13"/>
        <v>0</v>
      </c>
      <c r="BW26" s="178">
        <f t="shared" si="13"/>
        <v>0</v>
      </c>
      <c r="BX26" s="178">
        <f t="shared" si="13"/>
        <v>0</v>
      </c>
      <c r="BY26" s="178">
        <f t="shared" si="13"/>
        <v>0</v>
      </c>
      <c r="BZ26" s="178">
        <f t="shared" si="13"/>
        <v>0</v>
      </c>
      <c r="CA26" s="178">
        <f t="shared" si="13"/>
        <v>0</v>
      </c>
      <c r="CB26" s="178">
        <f t="shared" si="13"/>
        <v>0</v>
      </c>
      <c r="CC26" s="178">
        <f t="shared" si="13"/>
        <v>0</v>
      </c>
      <c r="CD26" s="178">
        <f t="shared" si="13"/>
        <v>0</v>
      </c>
      <c r="CE26" s="178">
        <f t="shared" si="13"/>
        <v>0</v>
      </c>
      <c r="CF26" s="178">
        <f t="shared" si="13"/>
        <v>0</v>
      </c>
      <c r="CG26" s="178">
        <f t="shared" si="10"/>
        <v>0</v>
      </c>
      <c r="CH26" s="178">
        <f t="shared" si="10"/>
        <v>0</v>
      </c>
      <c r="CI26" s="178">
        <f t="shared" si="10"/>
        <v>0</v>
      </c>
      <c r="CJ26" s="178">
        <f t="shared" si="10"/>
        <v>0</v>
      </c>
      <c r="CK26" s="178">
        <f t="shared" si="10"/>
        <v>0</v>
      </c>
      <c r="CL26" s="178">
        <f t="shared" si="10"/>
        <v>0</v>
      </c>
      <c r="CM26" s="178">
        <f t="shared" si="10"/>
        <v>0</v>
      </c>
      <c r="CN26" s="178">
        <f t="shared" si="10"/>
        <v>0</v>
      </c>
      <c r="CO26" s="178">
        <f t="shared" si="10"/>
        <v>0</v>
      </c>
      <c r="CP26" s="178">
        <f t="shared" si="10"/>
        <v>0</v>
      </c>
      <c r="CQ26" s="178">
        <f t="shared" si="10"/>
        <v>0</v>
      </c>
      <c r="CR26" s="178">
        <f t="shared" si="10"/>
        <v>0</v>
      </c>
      <c r="CS26" s="178">
        <f t="shared" si="10"/>
        <v>0</v>
      </c>
    </row>
    <row r="27" spans="1:97" x14ac:dyDescent="0.4">
      <c r="A27" s="167">
        <v>1801083</v>
      </c>
      <c r="B27" s="168" t="s">
        <v>244</v>
      </c>
      <c r="C27" s="169">
        <v>10.738827206107738</v>
      </c>
      <c r="D27" s="170">
        <v>7.705149895061199</v>
      </c>
      <c r="E27" s="170">
        <v>6.3336332137403053</v>
      </c>
      <c r="F27" s="171">
        <v>2.4918842893293788E-3</v>
      </c>
      <c r="G27" s="170">
        <v>0</v>
      </c>
      <c r="H27" s="172"/>
      <c r="I27" s="170">
        <f t="shared" si="11"/>
        <v>6.3336332137403053</v>
      </c>
      <c r="J27" s="170">
        <f t="shared" si="11"/>
        <v>6.3336332137403053</v>
      </c>
      <c r="K27" s="170">
        <f t="shared" si="11"/>
        <v>6.3336332137403053</v>
      </c>
      <c r="L27" s="170">
        <f t="shared" si="7"/>
        <v>6.3336332137403053</v>
      </c>
      <c r="M27" s="170">
        <f t="shared" si="7"/>
        <v>6.3336332137403053</v>
      </c>
      <c r="N27" s="170">
        <f t="shared" si="7"/>
        <v>6.3336332137403053</v>
      </c>
      <c r="O27" s="170">
        <f t="shared" si="7"/>
        <v>6.3336332137403053</v>
      </c>
      <c r="P27" s="170">
        <f t="shared" si="7"/>
        <v>6.3336332137403053</v>
      </c>
      <c r="Q27" s="170">
        <f t="shared" si="7"/>
        <v>6.3336332137403053</v>
      </c>
      <c r="R27" s="170">
        <f t="shared" si="7"/>
        <v>6.3336332137403053</v>
      </c>
      <c r="S27" s="170">
        <f t="shared" si="7"/>
        <v>4.6794605318189211</v>
      </c>
      <c r="T27" s="170">
        <f t="shared" si="7"/>
        <v>0</v>
      </c>
      <c r="U27" s="170">
        <f t="shared" si="7"/>
        <v>0</v>
      </c>
      <c r="V27" s="170">
        <f t="shared" si="7"/>
        <v>0</v>
      </c>
      <c r="W27" s="170">
        <f t="shared" si="7"/>
        <v>0</v>
      </c>
      <c r="X27" s="170">
        <f t="shared" si="7"/>
        <v>0</v>
      </c>
      <c r="Y27" s="170">
        <f t="shared" si="7"/>
        <v>0</v>
      </c>
      <c r="Z27" s="170">
        <f t="shared" si="7"/>
        <v>0</v>
      </c>
      <c r="AA27" s="170">
        <f t="shared" si="7"/>
        <v>0</v>
      </c>
      <c r="AB27" s="170">
        <f t="shared" si="8"/>
        <v>0</v>
      </c>
      <c r="AC27" s="170">
        <f t="shared" si="8"/>
        <v>0</v>
      </c>
      <c r="AD27" s="170">
        <f t="shared" si="8"/>
        <v>0</v>
      </c>
      <c r="AE27" s="170">
        <f t="shared" si="8"/>
        <v>0</v>
      </c>
      <c r="AF27" s="170">
        <f t="shared" si="8"/>
        <v>0</v>
      </c>
      <c r="AG27" s="170">
        <f t="shared" si="8"/>
        <v>0</v>
      </c>
      <c r="AH27" s="170">
        <f t="shared" si="8"/>
        <v>0</v>
      </c>
      <c r="AI27" s="170">
        <f t="shared" si="8"/>
        <v>0</v>
      </c>
      <c r="AJ27" s="170">
        <f t="shared" si="8"/>
        <v>0</v>
      </c>
      <c r="AK27" s="173">
        <f t="shared" si="4"/>
        <v>68.01579266922198</v>
      </c>
      <c r="AM27" s="174"/>
      <c r="AN27" s="175">
        <f t="shared" si="12"/>
        <v>2.4918842893293788E-3</v>
      </c>
      <c r="AO27" s="176">
        <f t="shared" si="12"/>
        <v>2.4918842893293788E-3</v>
      </c>
      <c r="AP27" s="176">
        <f t="shared" si="12"/>
        <v>2.4918842893293788E-3</v>
      </c>
      <c r="AQ27" s="176">
        <f t="shared" si="12"/>
        <v>2.4918842893293788E-3</v>
      </c>
      <c r="AR27" s="176">
        <f t="shared" si="12"/>
        <v>2.4918842893293788E-3</v>
      </c>
      <c r="AS27" s="176">
        <f t="shared" si="12"/>
        <v>2.4918842893293788E-3</v>
      </c>
      <c r="AT27" s="176">
        <f t="shared" si="12"/>
        <v>2.4918842893293788E-3</v>
      </c>
      <c r="AU27" s="176">
        <f t="shared" si="12"/>
        <v>2.4918842893293788E-3</v>
      </c>
      <c r="AV27" s="176">
        <f t="shared" si="12"/>
        <v>2.4918842893293788E-3</v>
      </c>
      <c r="AW27" s="176">
        <f t="shared" si="12"/>
        <v>2.4918842893293788E-3</v>
      </c>
      <c r="AX27" s="176">
        <f t="shared" si="12"/>
        <v>1.8410719074289904E-3</v>
      </c>
      <c r="AY27" s="176">
        <f t="shared" si="12"/>
        <v>0</v>
      </c>
      <c r="AZ27" s="176">
        <f t="shared" si="12"/>
        <v>0</v>
      </c>
      <c r="BA27" s="176">
        <f t="shared" si="12"/>
        <v>0</v>
      </c>
      <c r="BB27" s="176">
        <f t="shared" si="12"/>
        <v>0</v>
      </c>
      <c r="BC27" s="176">
        <f t="shared" si="9"/>
        <v>0</v>
      </c>
      <c r="BD27" s="176">
        <f t="shared" si="9"/>
        <v>0</v>
      </c>
      <c r="BE27" s="176">
        <f t="shared" si="9"/>
        <v>0</v>
      </c>
      <c r="BF27" s="176">
        <f t="shared" si="9"/>
        <v>0</v>
      </c>
      <c r="BG27" s="176">
        <f t="shared" si="9"/>
        <v>0</v>
      </c>
      <c r="BH27" s="176">
        <f t="shared" si="9"/>
        <v>0</v>
      </c>
      <c r="BI27" s="176">
        <f t="shared" si="9"/>
        <v>0</v>
      </c>
      <c r="BJ27" s="176">
        <f t="shared" si="9"/>
        <v>0</v>
      </c>
      <c r="BK27" s="176">
        <f t="shared" si="9"/>
        <v>0</v>
      </c>
      <c r="BL27" s="176">
        <f t="shared" si="9"/>
        <v>0</v>
      </c>
      <c r="BM27" s="176">
        <f t="shared" si="9"/>
        <v>0</v>
      </c>
      <c r="BN27" s="176">
        <f t="shared" si="9"/>
        <v>0</v>
      </c>
      <c r="BO27" s="176">
        <f t="shared" si="9"/>
        <v>0</v>
      </c>
      <c r="BQ27" s="174"/>
      <c r="BR27" s="177">
        <f t="shared" si="13"/>
        <v>0</v>
      </c>
      <c r="BS27" s="178">
        <f t="shared" si="13"/>
        <v>0</v>
      </c>
      <c r="BT27" s="178">
        <f t="shared" si="13"/>
        <v>0</v>
      </c>
      <c r="BU27" s="178">
        <f t="shared" si="13"/>
        <v>0</v>
      </c>
      <c r="BV27" s="178">
        <f t="shared" si="13"/>
        <v>0</v>
      </c>
      <c r="BW27" s="178">
        <f t="shared" si="13"/>
        <v>0</v>
      </c>
      <c r="BX27" s="178">
        <f t="shared" si="13"/>
        <v>0</v>
      </c>
      <c r="BY27" s="178">
        <f t="shared" si="13"/>
        <v>0</v>
      </c>
      <c r="BZ27" s="178">
        <f t="shared" si="13"/>
        <v>0</v>
      </c>
      <c r="CA27" s="178">
        <f t="shared" si="13"/>
        <v>0</v>
      </c>
      <c r="CB27" s="178">
        <f t="shared" si="13"/>
        <v>0</v>
      </c>
      <c r="CC27" s="178">
        <f t="shared" si="13"/>
        <v>0</v>
      </c>
      <c r="CD27" s="178">
        <f t="shared" si="13"/>
        <v>0</v>
      </c>
      <c r="CE27" s="178">
        <f t="shared" si="13"/>
        <v>0</v>
      </c>
      <c r="CF27" s="178">
        <f t="shared" si="13"/>
        <v>0</v>
      </c>
      <c r="CG27" s="178">
        <f t="shared" si="10"/>
        <v>0</v>
      </c>
      <c r="CH27" s="178">
        <f t="shared" si="10"/>
        <v>0</v>
      </c>
      <c r="CI27" s="178">
        <f t="shared" si="10"/>
        <v>0</v>
      </c>
      <c r="CJ27" s="178">
        <f t="shared" si="10"/>
        <v>0</v>
      </c>
      <c r="CK27" s="178">
        <f t="shared" si="10"/>
        <v>0</v>
      </c>
      <c r="CL27" s="178">
        <f t="shared" si="10"/>
        <v>0</v>
      </c>
      <c r="CM27" s="178">
        <f t="shared" si="10"/>
        <v>0</v>
      </c>
      <c r="CN27" s="178">
        <f t="shared" si="10"/>
        <v>0</v>
      </c>
      <c r="CO27" s="178">
        <f t="shared" si="10"/>
        <v>0</v>
      </c>
      <c r="CP27" s="178">
        <f t="shared" si="10"/>
        <v>0</v>
      </c>
      <c r="CQ27" s="178">
        <f t="shared" si="10"/>
        <v>0</v>
      </c>
      <c r="CR27" s="178">
        <f t="shared" si="10"/>
        <v>0</v>
      </c>
      <c r="CS27" s="178">
        <f t="shared" si="10"/>
        <v>0</v>
      </c>
    </row>
    <row r="28" spans="1:97" x14ac:dyDescent="0.4">
      <c r="A28" s="167">
        <v>1801098</v>
      </c>
      <c r="B28" s="168" t="s">
        <v>243</v>
      </c>
      <c r="C28" s="169">
        <v>15.307538780636031</v>
      </c>
      <c r="D28" s="170">
        <v>225.81366199866147</v>
      </c>
      <c r="E28" s="170">
        <v>185.61883016289971</v>
      </c>
      <c r="F28" s="171">
        <v>1.9903233570938046E-2</v>
      </c>
      <c r="G28" s="170">
        <v>0</v>
      </c>
      <c r="H28" s="172"/>
      <c r="I28" s="170">
        <f t="shared" si="11"/>
        <v>185.61883016289971</v>
      </c>
      <c r="J28" s="170">
        <f t="shared" si="11"/>
        <v>185.61883016289971</v>
      </c>
      <c r="K28" s="170">
        <f t="shared" si="11"/>
        <v>185.61883016289971</v>
      </c>
      <c r="L28" s="170">
        <f t="shared" si="7"/>
        <v>185.61883016289971</v>
      </c>
      <c r="M28" s="170">
        <f t="shared" si="7"/>
        <v>185.61883016289971</v>
      </c>
      <c r="N28" s="170">
        <f t="shared" si="7"/>
        <v>185.61883016289971</v>
      </c>
      <c r="O28" s="170">
        <f t="shared" si="7"/>
        <v>185.61883016289971</v>
      </c>
      <c r="P28" s="170">
        <f t="shared" si="7"/>
        <v>185.61883016289971</v>
      </c>
      <c r="Q28" s="170">
        <f t="shared" si="7"/>
        <v>185.61883016289971</v>
      </c>
      <c r="R28" s="170">
        <f t="shared" si="7"/>
        <v>185.61883016289971</v>
      </c>
      <c r="S28" s="170">
        <f t="shared" si="7"/>
        <v>185.61883016289971</v>
      </c>
      <c r="T28" s="170">
        <f t="shared" si="7"/>
        <v>185.61883016289971</v>
      </c>
      <c r="U28" s="170">
        <f t="shared" si="7"/>
        <v>185.61883016289971</v>
      </c>
      <c r="V28" s="170">
        <f t="shared" si="7"/>
        <v>185.61883016289971</v>
      </c>
      <c r="W28" s="170">
        <f t="shared" si="7"/>
        <v>185.61883016289971</v>
      </c>
      <c r="X28" s="170">
        <f t="shared" si="7"/>
        <v>57.084988691384794</v>
      </c>
      <c r="Y28" s="170">
        <f t="shared" si="7"/>
        <v>0</v>
      </c>
      <c r="Z28" s="170">
        <f t="shared" si="7"/>
        <v>0</v>
      </c>
      <c r="AA28" s="170">
        <f t="shared" si="7"/>
        <v>0</v>
      </c>
      <c r="AB28" s="170">
        <f t="shared" si="8"/>
        <v>0</v>
      </c>
      <c r="AC28" s="170">
        <f t="shared" si="8"/>
        <v>0</v>
      </c>
      <c r="AD28" s="170">
        <f t="shared" si="8"/>
        <v>0</v>
      </c>
      <c r="AE28" s="170">
        <f t="shared" si="8"/>
        <v>0</v>
      </c>
      <c r="AF28" s="170">
        <f t="shared" si="8"/>
        <v>0</v>
      </c>
      <c r="AG28" s="170">
        <f t="shared" si="8"/>
        <v>0</v>
      </c>
      <c r="AH28" s="170">
        <f t="shared" si="8"/>
        <v>0</v>
      </c>
      <c r="AI28" s="170">
        <f t="shared" si="8"/>
        <v>0</v>
      </c>
      <c r="AJ28" s="170">
        <f t="shared" si="8"/>
        <v>0</v>
      </c>
      <c r="AK28" s="173">
        <f t="shared" si="4"/>
        <v>2841.3674411348811</v>
      </c>
      <c r="AM28" s="174"/>
      <c r="AN28" s="175">
        <f t="shared" si="12"/>
        <v>1.9903233570938046E-2</v>
      </c>
      <c r="AO28" s="176">
        <f t="shared" si="12"/>
        <v>1.9903233570938046E-2</v>
      </c>
      <c r="AP28" s="176">
        <f t="shared" si="12"/>
        <v>1.9903233570938046E-2</v>
      </c>
      <c r="AQ28" s="176">
        <f t="shared" si="12"/>
        <v>1.9903233570938046E-2</v>
      </c>
      <c r="AR28" s="176">
        <f t="shared" si="12"/>
        <v>1.9903233570938046E-2</v>
      </c>
      <c r="AS28" s="176">
        <f t="shared" si="12"/>
        <v>1.9903233570938046E-2</v>
      </c>
      <c r="AT28" s="176">
        <f t="shared" si="12"/>
        <v>1.9903233570938046E-2</v>
      </c>
      <c r="AU28" s="176">
        <f t="shared" si="12"/>
        <v>1.9903233570938046E-2</v>
      </c>
      <c r="AV28" s="176">
        <f t="shared" si="12"/>
        <v>1.9903233570938046E-2</v>
      </c>
      <c r="AW28" s="176">
        <f t="shared" si="12"/>
        <v>1.9903233570938046E-2</v>
      </c>
      <c r="AX28" s="176">
        <f t="shared" si="12"/>
        <v>1.9903233570938046E-2</v>
      </c>
      <c r="AY28" s="176">
        <f t="shared" si="12"/>
        <v>1.9903233570938046E-2</v>
      </c>
      <c r="AZ28" s="176">
        <f t="shared" si="12"/>
        <v>1.9903233570938046E-2</v>
      </c>
      <c r="BA28" s="176">
        <f t="shared" si="12"/>
        <v>1.9903233570938046E-2</v>
      </c>
      <c r="BB28" s="176">
        <f t="shared" si="12"/>
        <v>1.9903233570938046E-2</v>
      </c>
      <c r="BC28" s="176">
        <f t="shared" si="9"/>
        <v>6.1210161831204129E-3</v>
      </c>
      <c r="BD28" s="176">
        <f t="shared" si="9"/>
        <v>0</v>
      </c>
      <c r="BE28" s="176">
        <f t="shared" si="9"/>
        <v>0</v>
      </c>
      <c r="BF28" s="176">
        <f t="shared" si="9"/>
        <v>0</v>
      </c>
      <c r="BG28" s="176">
        <f t="shared" si="9"/>
        <v>0</v>
      </c>
      <c r="BH28" s="176">
        <f t="shared" si="9"/>
        <v>0</v>
      </c>
      <c r="BI28" s="176">
        <f t="shared" si="9"/>
        <v>0</v>
      </c>
      <c r="BJ28" s="176">
        <f t="shared" si="9"/>
        <v>0</v>
      </c>
      <c r="BK28" s="176">
        <f t="shared" si="9"/>
        <v>0</v>
      </c>
      <c r="BL28" s="176">
        <f t="shared" si="9"/>
        <v>0</v>
      </c>
      <c r="BM28" s="176">
        <f t="shared" si="9"/>
        <v>0</v>
      </c>
      <c r="BN28" s="176">
        <f t="shared" si="9"/>
        <v>0</v>
      </c>
      <c r="BO28" s="176">
        <f t="shared" si="9"/>
        <v>0</v>
      </c>
      <c r="BQ28" s="174"/>
      <c r="BR28" s="177">
        <f t="shared" si="13"/>
        <v>0</v>
      </c>
      <c r="BS28" s="178">
        <f t="shared" si="13"/>
        <v>0</v>
      </c>
      <c r="BT28" s="178">
        <f t="shared" si="13"/>
        <v>0</v>
      </c>
      <c r="BU28" s="178">
        <f t="shared" si="13"/>
        <v>0</v>
      </c>
      <c r="BV28" s="178">
        <f t="shared" si="13"/>
        <v>0</v>
      </c>
      <c r="BW28" s="178">
        <f t="shared" si="13"/>
        <v>0</v>
      </c>
      <c r="BX28" s="178">
        <f t="shared" si="13"/>
        <v>0</v>
      </c>
      <c r="BY28" s="178">
        <f t="shared" si="13"/>
        <v>0</v>
      </c>
      <c r="BZ28" s="178">
        <f t="shared" si="13"/>
        <v>0</v>
      </c>
      <c r="CA28" s="178">
        <f t="shared" si="13"/>
        <v>0</v>
      </c>
      <c r="CB28" s="178">
        <f t="shared" si="13"/>
        <v>0</v>
      </c>
      <c r="CC28" s="178">
        <f t="shared" si="13"/>
        <v>0</v>
      </c>
      <c r="CD28" s="178">
        <f t="shared" si="13"/>
        <v>0</v>
      </c>
      <c r="CE28" s="178">
        <f t="shared" si="13"/>
        <v>0</v>
      </c>
      <c r="CF28" s="178">
        <f t="shared" si="13"/>
        <v>0</v>
      </c>
      <c r="CG28" s="178">
        <f t="shared" si="10"/>
        <v>0</v>
      </c>
      <c r="CH28" s="178">
        <f t="shared" si="10"/>
        <v>0</v>
      </c>
      <c r="CI28" s="178">
        <f t="shared" si="10"/>
        <v>0</v>
      </c>
      <c r="CJ28" s="178">
        <f t="shared" si="10"/>
        <v>0</v>
      </c>
      <c r="CK28" s="178">
        <f t="shared" si="10"/>
        <v>0</v>
      </c>
      <c r="CL28" s="178">
        <f t="shared" si="10"/>
        <v>0</v>
      </c>
      <c r="CM28" s="178">
        <f t="shared" si="10"/>
        <v>0</v>
      </c>
      <c r="CN28" s="178">
        <f t="shared" si="10"/>
        <v>0</v>
      </c>
      <c r="CO28" s="178">
        <f t="shared" si="10"/>
        <v>0</v>
      </c>
      <c r="CP28" s="178">
        <f t="shared" si="10"/>
        <v>0</v>
      </c>
      <c r="CQ28" s="178">
        <f t="shared" si="10"/>
        <v>0</v>
      </c>
      <c r="CR28" s="178">
        <f t="shared" si="10"/>
        <v>0</v>
      </c>
      <c r="CS28" s="178">
        <f t="shared" si="10"/>
        <v>0</v>
      </c>
    </row>
    <row r="29" spans="1:97" x14ac:dyDescent="0.4">
      <c r="A29" s="167">
        <v>1801172</v>
      </c>
      <c r="B29" s="168" t="s">
        <v>244</v>
      </c>
      <c r="C29" s="169">
        <v>14.718787289073108</v>
      </c>
      <c r="D29" s="170">
        <v>5.6653663094943028</v>
      </c>
      <c r="E29" s="170">
        <v>4.6569311064043166</v>
      </c>
      <c r="F29" s="171">
        <v>1.3982239623459292E-3</v>
      </c>
      <c r="G29" s="170">
        <v>0</v>
      </c>
      <c r="H29" s="172"/>
      <c r="I29" s="170">
        <f t="shared" si="11"/>
        <v>4.6569311064043166</v>
      </c>
      <c r="J29" s="170">
        <f t="shared" si="11"/>
        <v>4.6569311064043166</v>
      </c>
      <c r="K29" s="170">
        <f t="shared" si="11"/>
        <v>4.6569311064043166</v>
      </c>
      <c r="L29" s="170">
        <f t="shared" si="7"/>
        <v>4.6569311064043166</v>
      </c>
      <c r="M29" s="170">
        <f t="shared" si="7"/>
        <v>4.6569311064043166</v>
      </c>
      <c r="N29" s="170">
        <f t="shared" si="7"/>
        <v>4.6569311064043166</v>
      </c>
      <c r="O29" s="170">
        <f t="shared" si="7"/>
        <v>4.6569311064043166</v>
      </c>
      <c r="P29" s="170">
        <f t="shared" si="7"/>
        <v>4.6569311064043166</v>
      </c>
      <c r="Q29" s="170">
        <f t="shared" si="7"/>
        <v>4.6569311064043166</v>
      </c>
      <c r="R29" s="170">
        <f t="shared" si="7"/>
        <v>4.6569311064043166</v>
      </c>
      <c r="S29" s="170">
        <f t="shared" si="7"/>
        <v>4.6569311064043166</v>
      </c>
      <c r="T29" s="170">
        <f t="shared" si="7"/>
        <v>4.6569311064043166</v>
      </c>
      <c r="U29" s="170">
        <f t="shared" si="7"/>
        <v>4.6569311064043166</v>
      </c>
      <c r="V29" s="170">
        <f t="shared" si="7"/>
        <v>4.6569311064043166</v>
      </c>
      <c r="W29" s="170">
        <f t="shared" si="7"/>
        <v>3.3473428853725857</v>
      </c>
      <c r="X29" s="170">
        <f t="shared" si="7"/>
        <v>0</v>
      </c>
      <c r="Y29" s="170">
        <f t="shared" si="7"/>
        <v>0</v>
      </c>
      <c r="Z29" s="170">
        <f t="shared" si="7"/>
        <v>0</v>
      </c>
      <c r="AA29" s="170">
        <f t="shared" ref="AA29:AG92" si="14">IF(AA$2&lt;$C29,$E29,IF((($C29-AA$2+1)&gt;0),($C29-AA$2+1)*Z29,0))</f>
        <v>0</v>
      </c>
      <c r="AB29" s="170">
        <f t="shared" si="8"/>
        <v>0</v>
      </c>
      <c r="AC29" s="170">
        <f t="shared" si="8"/>
        <v>0</v>
      </c>
      <c r="AD29" s="170">
        <f t="shared" si="8"/>
        <v>0</v>
      </c>
      <c r="AE29" s="170">
        <f t="shared" si="8"/>
        <v>0</v>
      </c>
      <c r="AF29" s="170">
        <f t="shared" si="8"/>
        <v>0</v>
      </c>
      <c r="AG29" s="170">
        <f t="shared" si="8"/>
        <v>0</v>
      </c>
      <c r="AH29" s="170">
        <f t="shared" si="8"/>
        <v>0</v>
      </c>
      <c r="AI29" s="170">
        <f t="shared" si="8"/>
        <v>0</v>
      </c>
      <c r="AJ29" s="170">
        <f t="shared" si="8"/>
        <v>0</v>
      </c>
      <c r="AK29" s="173">
        <f t="shared" si="4"/>
        <v>68.544378375033006</v>
      </c>
      <c r="AM29" s="174"/>
      <c r="AN29" s="175">
        <f t="shared" si="12"/>
        <v>1.3982239623459292E-3</v>
      </c>
      <c r="AO29" s="176">
        <f t="shared" si="12"/>
        <v>1.3982239623459292E-3</v>
      </c>
      <c r="AP29" s="176">
        <f t="shared" si="12"/>
        <v>1.3982239623459292E-3</v>
      </c>
      <c r="AQ29" s="176">
        <f t="shared" si="12"/>
        <v>1.3982239623459292E-3</v>
      </c>
      <c r="AR29" s="176">
        <f t="shared" si="12"/>
        <v>1.3982239623459292E-3</v>
      </c>
      <c r="AS29" s="176">
        <f t="shared" si="12"/>
        <v>1.3982239623459292E-3</v>
      </c>
      <c r="AT29" s="176">
        <f t="shared" si="12"/>
        <v>1.3982239623459292E-3</v>
      </c>
      <c r="AU29" s="176">
        <f t="shared" si="12"/>
        <v>1.3982239623459292E-3</v>
      </c>
      <c r="AV29" s="176">
        <f t="shared" si="12"/>
        <v>1.3982239623459292E-3</v>
      </c>
      <c r="AW29" s="176">
        <f t="shared" si="12"/>
        <v>1.3982239623459292E-3</v>
      </c>
      <c r="AX29" s="176">
        <f t="shared" si="12"/>
        <v>1.3982239623459292E-3</v>
      </c>
      <c r="AY29" s="176">
        <f t="shared" si="12"/>
        <v>1.3982239623459292E-3</v>
      </c>
      <c r="AZ29" s="176">
        <f t="shared" si="12"/>
        <v>1.3982239623459292E-3</v>
      </c>
      <c r="BA29" s="176">
        <f t="shared" si="12"/>
        <v>1.3982239623459292E-3</v>
      </c>
      <c r="BB29" s="176">
        <f t="shared" si="12"/>
        <v>1.0050256114116892E-3</v>
      </c>
      <c r="BC29" s="176">
        <f t="shared" si="9"/>
        <v>0</v>
      </c>
      <c r="BD29" s="176">
        <f t="shared" si="9"/>
        <v>0</v>
      </c>
      <c r="BE29" s="176">
        <f t="shared" si="9"/>
        <v>0</v>
      </c>
      <c r="BF29" s="176">
        <f t="shared" si="9"/>
        <v>0</v>
      </c>
      <c r="BG29" s="176">
        <f t="shared" si="9"/>
        <v>0</v>
      </c>
      <c r="BH29" s="176">
        <f t="shared" si="9"/>
        <v>0</v>
      </c>
      <c r="BI29" s="176">
        <f t="shared" si="9"/>
        <v>0</v>
      </c>
      <c r="BJ29" s="176">
        <f t="shared" si="9"/>
        <v>0</v>
      </c>
      <c r="BK29" s="176">
        <f t="shared" si="9"/>
        <v>0</v>
      </c>
      <c r="BL29" s="176">
        <f t="shared" si="9"/>
        <v>0</v>
      </c>
      <c r="BM29" s="176">
        <f t="shared" si="9"/>
        <v>0</v>
      </c>
      <c r="BN29" s="176">
        <f t="shared" si="9"/>
        <v>0</v>
      </c>
      <c r="BO29" s="176">
        <f t="shared" si="9"/>
        <v>0</v>
      </c>
      <c r="BQ29" s="174"/>
      <c r="BR29" s="177">
        <f t="shared" si="13"/>
        <v>0</v>
      </c>
      <c r="BS29" s="178">
        <f t="shared" si="13"/>
        <v>0</v>
      </c>
      <c r="BT29" s="178">
        <f t="shared" si="13"/>
        <v>0</v>
      </c>
      <c r="BU29" s="178">
        <f t="shared" si="13"/>
        <v>0</v>
      </c>
      <c r="BV29" s="178">
        <f t="shared" si="13"/>
        <v>0</v>
      </c>
      <c r="BW29" s="178">
        <f t="shared" si="13"/>
        <v>0</v>
      </c>
      <c r="BX29" s="178">
        <f t="shared" si="13"/>
        <v>0</v>
      </c>
      <c r="BY29" s="178">
        <f t="shared" si="13"/>
        <v>0</v>
      </c>
      <c r="BZ29" s="178">
        <f t="shared" si="13"/>
        <v>0</v>
      </c>
      <c r="CA29" s="178">
        <f t="shared" si="13"/>
        <v>0</v>
      </c>
      <c r="CB29" s="178">
        <f t="shared" si="13"/>
        <v>0</v>
      </c>
      <c r="CC29" s="178">
        <f t="shared" si="13"/>
        <v>0</v>
      </c>
      <c r="CD29" s="178">
        <f t="shared" si="13"/>
        <v>0</v>
      </c>
      <c r="CE29" s="178">
        <f t="shared" si="13"/>
        <v>0</v>
      </c>
      <c r="CF29" s="178">
        <f t="shared" si="13"/>
        <v>0</v>
      </c>
      <c r="CG29" s="178">
        <f t="shared" si="10"/>
        <v>0</v>
      </c>
      <c r="CH29" s="178">
        <f t="shared" si="10"/>
        <v>0</v>
      </c>
      <c r="CI29" s="178">
        <f t="shared" si="10"/>
        <v>0</v>
      </c>
      <c r="CJ29" s="178">
        <f t="shared" si="10"/>
        <v>0</v>
      </c>
      <c r="CK29" s="178">
        <f t="shared" si="10"/>
        <v>0</v>
      </c>
      <c r="CL29" s="178">
        <f t="shared" si="10"/>
        <v>0</v>
      </c>
      <c r="CM29" s="178">
        <f t="shared" si="10"/>
        <v>0</v>
      </c>
      <c r="CN29" s="178">
        <f t="shared" si="10"/>
        <v>0</v>
      </c>
      <c r="CO29" s="178">
        <f t="shared" si="10"/>
        <v>0</v>
      </c>
      <c r="CP29" s="178">
        <f t="shared" si="10"/>
        <v>0</v>
      </c>
      <c r="CQ29" s="178">
        <f t="shared" si="10"/>
        <v>0</v>
      </c>
      <c r="CR29" s="178">
        <f t="shared" si="10"/>
        <v>0</v>
      </c>
      <c r="CS29" s="178">
        <f t="shared" si="10"/>
        <v>0</v>
      </c>
    </row>
    <row r="30" spans="1:97" x14ac:dyDescent="0.4">
      <c r="A30" s="167">
        <v>1801284</v>
      </c>
      <c r="B30" s="168" t="s">
        <v>243</v>
      </c>
      <c r="C30" s="169">
        <v>17.662544746887729</v>
      </c>
      <c r="D30" s="170">
        <v>39.56847533731527</v>
      </c>
      <c r="E30" s="170">
        <v>32.525286727273148</v>
      </c>
      <c r="F30" s="171">
        <v>3.4782551538555923E-3</v>
      </c>
      <c r="G30" s="170">
        <v>0</v>
      </c>
      <c r="H30" s="172"/>
      <c r="I30" s="170">
        <f t="shared" si="11"/>
        <v>32.525286727273148</v>
      </c>
      <c r="J30" s="170">
        <f t="shared" si="11"/>
        <v>32.525286727273148</v>
      </c>
      <c r="K30" s="170">
        <f t="shared" si="11"/>
        <v>32.525286727273148</v>
      </c>
      <c r="L30" s="170">
        <f t="shared" si="11"/>
        <v>32.525286727273148</v>
      </c>
      <c r="M30" s="170">
        <f t="shared" si="11"/>
        <v>32.525286727273148</v>
      </c>
      <c r="N30" s="170">
        <f t="shared" si="11"/>
        <v>32.525286727273148</v>
      </c>
      <c r="O30" s="170">
        <f t="shared" si="11"/>
        <v>32.525286727273148</v>
      </c>
      <c r="P30" s="170">
        <f t="shared" si="11"/>
        <v>32.525286727273148</v>
      </c>
      <c r="Q30" s="170">
        <f t="shared" si="11"/>
        <v>32.525286727273148</v>
      </c>
      <c r="R30" s="170">
        <f t="shared" si="11"/>
        <v>32.525286727273148</v>
      </c>
      <c r="S30" s="170">
        <f t="shared" si="11"/>
        <v>32.525286727273148</v>
      </c>
      <c r="T30" s="170">
        <f t="shared" si="11"/>
        <v>32.525286727273148</v>
      </c>
      <c r="U30" s="170">
        <f t="shared" si="11"/>
        <v>32.525286727273148</v>
      </c>
      <c r="V30" s="170">
        <f t="shared" si="11"/>
        <v>32.525286727273148</v>
      </c>
      <c r="W30" s="170">
        <f t="shared" si="11"/>
        <v>32.525286727273148</v>
      </c>
      <c r="X30" s="170">
        <f t="shared" si="11"/>
        <v>32.525286727273148</v>
      </c>
      <c r="Y30" s="170">
        <f t="shared" ref="Y30:AG93" si="15">IF(Y$2&lt;$C30,$E30,IF((($C30-Y$2+1)&gt;0),($C30-Y$2+1)*X30,0))</f>
        <v>32.525286727273148</v>
      </c>
      <c r="Z30" s="170">
        <f t="shared" si="15"/>
        <v>21.549457862172002</v>
      </c>
      <c r="AA30" s="170">
        <f t="shared" si="14"/>
        <v>0</v>
      </c>
      <c r="AB30" s="170">
        <f t="shared" si="8"/>
        <v>0</v>
      </c>
      <c r="AC30" s="170">
        <f t="shared" si="8"/>
        <v>0</v>
      </c>
      <c r="AD30" s="170">
        <f t="shared" si="8"/>
        <v>0</v>
      </c>
      <c r="AE30" s="170">
        <f t="shared" si="8"/>
        <v>0</v>
      </c>
      <c r="AF30" s="170">
        <f t="shared" si="8"/>
        <v>0</v>
      </c>
      <c r="AG30" s="170">
        <f t="shared" si="8"/>
        <v>0</v>
      </c>
      <c r="AH30" s="170">
        <f t="shared" si="8"/>
        <v>0</v>
      </c>
      <c r="AI30" s="170">
        <f t="shared" si="8"/>
        <v>0</v>
      </c>
      <c r="AJ30" s="170">
        <f t="shared" si="8"/>
        <v>0</v>
      </c>
      <c r="AK30" s="173">
        <f t="shared" si="4"/>
        <v>574.4793322258156</v>
      </c>
      <c r="AM30" s="174"/>
      <c r="AN30" s="175">
        <f t="shared" si="12"/>
        <v>3.4782551538555923E-3</v>
      </c>
      <c r="AO30" s="176">
        <f t="shared" si="12"/>
        <v>3.4782551538555923E-3</v>
      </c>
      <c r="AP30" s="176">
        <f t="shared" si="12"/>
        <v>3.4782551538555923E-3</v>
      </c>
      <c r="AQ30" s="176">
        <f t="shared" si="12"/>
        <v>3.4782551538555923E-3</v>
      </c>
      <c r="AR30" s="176">
        <f t="shared" si="12"/>
        <v>3.4782551538555923E-3</v>
      </c>
      <c r="AS30" s="176">
        <f t="shared" si="12"/>
        <v>3.4782551538555923E-3</v>
      </c>
      <c r="AT30" s="176">
        <f t="shared" si="12"/>
        <v>3.4782551538555923E-3</v>
      </c>
      <c r="AU30" s="176">
        <f t="shared" si="12"/>
        <v>3.4782551538555923E-3</v>
      </c>
      <c r="AV30" s="176">
        <f t="shared" si="12"/>
        <v>3.4782551538555923E-3</v>
      </c>
      <c r="AW30" s="176">
        <f t="shared" si="12"/>
        <v>3.4782551538555923E-3</v>
      </c>
      <c r="AX30" s="176">
        <f t="shared" si="12"/>
        <v>3.4782551538555923E-3</v>
      </c>
      <c r="AY30" s="176">
        <f t="shared" si="12"/>
        <v>3.4782551538555923E-3</v>
      </c>
      <c r="AZ30" s="176">
        <f t="shared" si="12"/>
        <v>3.4782551538555923E-3</v>
      </c>
      <c r="BA30" s="176">
        <f t="shared" si="12"/>
        <v>3.4782551538555923E-3</v>
      </c>
      <c r="BB30" s="176">
        <f t="shared" si="12"/>
        <v>3.4782551538555923E-3</v>
      </c>
      <c r="BC30" s="176">
        <f t="shared" si="12"/>
        <v>3.4782551538555923E-3</v>
      </c>
      <c r="BD30" s="176">
        <f t="shared" si="12"/>
        <v>3.4782551538555923E-3</v>
      </c>
      <c r="BE30" s="176">
        <f t="shared" si="12"/>
        <v>2.3044996805221922E-3</v>
      </c>
      <c r="BF30" s="176">
        <f t="shared" si="12"/>
        <v>0</v>
      </c>
      <c r="BG30" s="176">
        <f t="shared" si="12"/>
        <v>0</v>
      </c>
      <c r="BH30" s="176">
        <f t="shared" si="12"/>
        <v>0</v>
      </c>
      <c r="BI30" s="176">
        <f t="shared" si="12"/>
        <v>0</v>
      </c>
      <c r="BJ30" s="176">
        <f t="shared" si="12"/>
        <v>0</v>
      </c>
      <c r="BK30" s="176">
        <f t="shared" si="12"/>
        <v>0</v>
      </c>
      <c r="BL30" s="176">
        <f t="shared" si="12"/>
        <v>0</v>
      </c>
      <c r="BM30" s="176">
        <f t="shared" si="12"/>
        <v>0</v>
      </c>
      <c r="BN30" s="176">
        <f t="shared" si="12"/>
        <v>0</v>
      </c>
      <c r="BO30" s="176">
        <f t="shared" si="12"/>
        <v>0</v>
      </c>
      <c r="BQ30" s="174"/>
      <c r="BR30" s="177">
        <f t="shared" si="13"/>
        <v>0</v>
      </c>
      <c r="BS30" s="178">
        <f t="shared" si="13"/>
        <v>0</v>
      </c>
      <c r="BT30" s="178">
        <f t="shared" si="13"/>
        <v>0</v>
      </c>
      <c r="BU30" s="178">
        <f t="shared" si="13"/>
        <v>0</v>
      </c>
      <c r="BV30" s="178">
        <f t="shared" si="13"/>
        <v>0</v>
      </c>
      <c r="BW30" s="178">
        <f t="shared" si="13"/>
        <v>0</v>
      </c>
      <c r="BX30" s="178">
        <f t="shared" si="13"/>
        <v>0</v>
      </c>
      <c r="BY30" s="178">
        <f t="shared" si="13"/>
        <v>0</v>
      </c>
      <c r="BZ30" s="178">
        <f t="shared" si="13"/>
        <v>0</v>
      </c>
      <c r="CA30" s="178">
        <f t="shared" si="13"/>
        <v>0</v>
      </c>
      <c r="CB30" s="178">
        <f t="shared" si="13"/>
        <v>0</v>
      </c>
      <c r="CC30" s="178">
        <f t="shared" si="13"/>
        <v>0</v>
      </c>
      <c r="CD30" s="178">
        <f t="shared" si="13"/>
        <v>0</v>
      </c>
      <c r="CE30" s="178">
        <f t="shared" si="13"/>
        <v>0</v>
      </c>
      <c r="CF30" s="178">
        <f t="shared" si="13"/>
        <v>0</v>
      </c>
      <c r="CG30" s="178">
        <f t="shared" si="13"/>
        <v>0</v>
      </c>
      <c r="CH30" s="178">
        <f t="shared" si="13"/>
        <v>0</v>
      </c>
      <c r="CI30" s="178">
        <f t="shared" si="13"/>
        <v>0</v>
      </c>
      <c r="CJ30" s="178">
        <f t="shared" si="13"/>
        <v>0</v>
      </c>
      <c r="CK30" s="178">
        <f t="shared" si="13"/>
        <v>0</v>
      </c>
      <c r="CL30" s="178">
        <f t="shared" si="13"/>
        <v>0</v>
      </c>
      <c r="CM30" s="178">
        <f t="shared" si="13"/>
        <v>0</v>
      </c>
      <c r="CN30" s="178">
        <f t="shared" si="13"/>
        <v>0</v>
      </c>
      <c r="CO30" s="178">
        <f t="shared" si="13"/>
        <v>0</v>
      </c>
      <c r="CP30" s="178">
        <f t="shared" si="13"/>
        <v>0</v>
      </c>
      <c r="CQ30" s="178">
        <f t="shared" si="13"/>
        <v>0</v>
      </c>
      <c r="CR30" s="178">
        <f t="shared" si="13"/>
        <v>0</v>
      </c>
      <c r="CS30" s="178">
        <f t="shared" si="13"/>
        <v>0</v>
      </c>
    </row>
    <row r="31" spans="1:97" x14ac:dyDescent="0.4">
      <c r="A31" s="167">
        <v>1801342</v>
      </c>
      <c r="B31" s="168" t="s">
        <v>243</v>
      </c>
      <c r="C31" s="169">
        <v>17.662544746887729</v>
      </c>
      <c r="D31" s="170">
        <v>288.20110371286592</v>
      </c>
      <c r="E31" s="170">
        <v>236.90130725197577</v>
      </c>
      <c r="F31" s="171">
        <v>2.5332080371274244E-2</v>
      </c>
      <c r="G31" s="170">
        <v>13782.515096917772</v>
      </c>
      <c r="H31" s="172"/>
      <c r="I31" s="170">
        <f t="shared" si="11"/>
        <v>236.90130725197577</v>
      </c>
      <c r="J31" s="170">
        <f t="shared" si="11"/>
        <v>236.90130725197577</v>
      </c>
      <c r="K31" s="170">
        <f t="shared" si="11"/>
        <v>236.90130725197577</v>
      </c>
      <c r="L31" s="170">
        <f t="shared" si="11"/>
        <v>236.90130725197577</v>
      </c>
      <c r="M31" s="170">
        <f t="shared" si="11"/>
        <v>236.90130725197577</v>
      </c>
      <c r="N31" s="170">
        <f t="shared" si="11"/>
        <v>236.90130725197577</v>
      </c>
      <c r="O31" s="170">
        <f t="shared" si="11"/>
        <v>236.90130725197577</v>
      </c>
      <c r="P31" s="170">
        <f t="shared" si="11"/>
        <v>236.90130725197577</v>
      </c>
      <c r="Q31" s="170">
        <f t="shared" si="11"/>
        <v>236.90130725197577</v>
      </c>
      <c r="R31" s="170">
        <f t="shared" si="11"/>
        <v>236.90130725197577</v>
      </c>
      <c r="S31" s="170">
        <f t="shared" si="11"/>
        <v>236.90130725197577</v>
      </c>
      <c r="T31" s="170">
        <f t="shared" si="11"/>
        <v>236.90130725197577</v>
      </c>
      <c r="U31" s="170">
        <f t="shared" si="11"/>
        <v>236.90130725197577</v>
      </c>
      <c r="V31" s="170">
        <f t="shared" si="11"/>
        <v>236.90130725197577</v>
      </c>
      <c r="W31" s="170">
        <f t="shared" si="11"/>
        <v>236.90130725197577</v>
      </c>
      <c r="X31" s="170">
        <f t="shared" si="11"/>
        <v>236.90130725197577</v>
      </c>
      <c r="Y31" s="170">
        <f t="shared" si="15"/>
        <v>236.90130725197577</v>
      </c>
      <c r="Z31" s="170">
        <f t="shared" si="15"/>
        <v>156.95771665063242</v>
      </c>
      <c r="AA31" s="170">
        <f t="shared" si="14"/>
        <v>0</v>
      </c>
      <c r="AB31" s="170">
        <f t="shared" si="8"/>
        <v>0</v>
      </c>
      <c r="AC31" s="170">
        <f t="shared" si="8"/>
        <v>0</v>
      </c>
      <c r="AD31" s="170">
        <f t="shared" si="8"/>
        <v>0</v>
      </c>
      <c r="AE31" s="170">
        <f t="shared" si="8"/>
        <v>0</v>
      </c>
      <c r="AF31" s="170">
        <f t="shared" si="8"/>
        <v>0</v>
      </c>
      <c r="AG31" s="170">
        <f t="shared" si="8"/>
        <v>0</v>
      </c>
      <c r="AH31" s="170">
        <f t="shared" si="8"/>
        <v>0</v>
      </c>
      <c r="AI31" s="170">
        <f t="shared" si="8"/>
        <v>0</v>
      </c>
      <c r="AJ31" s="170">
        <f t="shared" si="8"/>
        <v>0</v>
      </c>
      <c r="AK31" s="173">
        <f t="shared" si="4"/>
        <v>4184.2799399342193</v>
      </c>
      <c r="AM31" s="174"/>
      <c r="AN31" s="175">
        <f t="shared" ref="AN31:BC46" si="16">IF(AN$2&lt;$C31,$F31,IF((($C31-AN$2+1)&gt;0),($C31-AN$2+1)*$F31,0))</f>
        <v>2.5332080371274244E-2</v>
      </c>
      <c r="AO31" s="176">
        <f t="shared" si="16"/>
        <v>2.5332080371274244E-2</v>
      </c>
      <c r="AP31" s="176">
        <f t="shared" si="16"/>
        <v>2.5332080371274244E-2</v>
      </c>
      <c r="AQ31" s="176">
        <f t="shared" si="16"/>
        <v>2.5332080371274244E-2</v>
      </c>
      <c r="AR31" s="176">
        <f t="shared" si="16"/>
        <v>2.5332080371274244E-2</v>
      </c>
      <c r="AS31" s="176">
        <f t="shared" si="16"/>
        <v>2.5332080371274244E-2</v>
      </c>
      <c r="AT31" s="176">
        <f t="shared" si="16"/>
        <v>2.5332080371274244E-2</v>
      </c>
      <c r="AU31" s="176">
        <f t="shared" si="16"/>
        <v>2.5332080371274244E-2</v>
      </c>
      <c r="AV31" s="176">
        <f t="shared" si="16"/>
        <v>2.5332080371274244E-2</v>
      </c>
      <c r="AW31" s="176">
        <f t="shared" si="16"/>
        <v>2.5332080371274244E-2</v>
      </c>
      <c r="AX31" s="176">
        <f t="shared" si="16"/>
        <v>2.5332080371274244E-2</v>
      </c>
      <c r="AY31" s="176">
        <f t="shared" si="16"/>
        <v>2.5332080371274244E-2</v>
      </c>
      <c r="AZ31" s="176">
        <f t="shared" si="16"/>
        <v>2.5332080371274244E-2</v>
      </c>
      <c r="BA31" s="176">
        <f t="shared" si="16"/>
        <v>2.5332080371274244E-2</v>
      </c>
      <c r="BB31" s="176">
        <f t="shared" si="16"/>
        <v>2.5332080371274244E-2</v>
      </c>
      <c r="BC31" s="176">
        <f t="shared" si="16"/>
        <v>2.5332080371274244E-2</v>
      </c>
      <c r="BD31" s="176">
        <f t="shared" ref="BD31:BO46" si="17">IF(BD$2&lt;$C31,$F31,IF((($C31-BD$2+1)&gt;0),($C31-BD$2+1)*$F31,0))</f>
        <v>2.5332080371274244E-2</v>
      </c>
      <c r="BE31" s="176">
        <f t="shared" si="17"/>
        <v>1.6783636777725503E-2</v>
      </c>
      <c r="BF31" s="176">
        <f t="shared" si="17"/>
        <v>0</v>
      </c>
      <c r="BG31" s="176">
        <f t="shared" si="17"/>
        <v>0</v>
      </c>
      <c r="BH31" s="176">
        <f t="shared" si="17"/>
        <v>0</v>
      </c>
      <c r="BI31" s="176">
        <f t="shared" si="17"/>
        <v>0</v>
      </c>
      <c r="BJ31" s="176">
        <f t="shared" si="17"/>
        <v>0</v>
      </c>
      <c r="BK31" s="176">
        <f t="shared" si="17"/>
        <v>0</v>
      </c>
      <c r="BL31" s="176">
        <f t="shared" si="17"/>
        <v>0</v>
      </c>
      <c r="BM31" s="176">
        <f t="shared" si="17"/>
        <v>0</v>
      </c>
      <c r="BN31" s="176">
        <f t="shared" si="17"/>
        <v>0</v>
      </c>
      <c r="BO31" s="176">
        <f t="shared" si="17"/>
        <v>0</v>
      </c>
      <c r="BQ31" s="174"/>
      <c r="BR31" s="177">
        <f t="shared" ref="BR31:CG46" si="18">IF(BR$2&lt;$C31,$G31,IF((($C31-BR$2+1)&gt;0),($C31-BR$2+1)*$G31,0))</f>
        <v>13782.515096917772</v>
      </c>
      <c r="BS31" s="178">
        <f t="shared" si="18"/>
        <v>13782.515096917772</v>
      </c>
      <c r="BT31" s="178">
        <f t="shared" si="18"/>
        <v>13782.515096917772</v>
      </c>
      <c r="BU31" s="178">
        <f t="shared" si="18"/>
        <v>13782.515096917772</v>
      </c>
      <c r="BV31" s="178">
        <f t="shared" si="18"/>
        <v>13782.515096917772</v>
      </c>
      <c r="BW31" s="178">
        <f t="shared" si="18"/>
        <v>13782.515096917772</v>
      </c>
      <c r="BX31" s="178">
        <f t="shared" si="18"/>
        <v>13782.515096917772</v>
      </c>
      <c r="BY31" s="178">
        <f t="shared" si="18"/>
        <v>13782.515096917772</v>
      </c>
      <c r="BZ31" s="178">
        <f t="shared" si="18"/>
        <v>13782.515096917772</v>
      </c>
      <c r="CA31" s="178">
        <f t="shared" si="18"/>
        <v>13782.515096917772</v>
      </c>
      <c r="CB31" s="178">
        <f t="shared" si="18"/>
        <v>13782.515096917772</v>
      </c>
      <c r="CC31" s="178">
        <f t="shared" si="18"/>
        <v>13782.515096917772</v>
      </c>
      <c r="CD31" s="178">
        <f t="shared" si="18"/>
        <v>13782.515096917772</v>
      </c>
      <c r="CE31" s="178">
        <f t="shared" si="18"/>
        <v>13782.515096917772</v>
      </c>
      <c r="CF31" s="178">
        <f t="shared" si="18"/>
        <v>13782.515096917772</v>
      </c>
      <c r="CG31" s="178">
        <f t="shared" si="18"/>
        <v>13782.515096917772</v>
      </c>
      <c r="CH31" s="178">
        <f t="shared" ref="CH31:CS46" si="19">IF(CH$2&lt;$C31,$G31,IF((($C31-CH$2+1)&gt;0),($C31-CH$2+1)*$G31,0))</f>
        <v>13782.515096917772</v>
      </c>
      <c r="CI31" s="178">
        <f t="shared" si="19"/>
        <v>9131.5329763636892</v>
      </c>
      <c r="CJ31" s="178">
        <f t="shared" si="19"/>
        <v>0</v>
      </c>
      <c r="CK31" s="178">
        <f t="shared" si="19"/>
        <v>0</v>
      </c>
      <c r="CL31" s="178">
        <f t="shared" si="19"/>
        <v>0</v>
      </c>
      <c r="CM31" s="178">
        <f t="shared" si="19"/>
        <v>0</v>
      </c>
      <c r="CN31" s="178">
        <f t="shared" si="19"/>
        <v>0</v>
      </c>
      <c r="CO31" s="178">
        <f t="shared" si="19"/>
        <v>0</v>
      </c>
      <c r="CP31" s="178">
        <f t="shared" si="19"/>
        <v>0</v>
      </c>
      <c r="CQ31" s="178">
        <f t="shared" si="19"/>
        <v>0</v>
      </c>
      <c r="CR31" s="178">
        <f t="shared" si="19"/>
        <v>0</v>
      </c>
      <c r="CS31" s="178">
        <f t="shared" si="19"/>
        <v>0</v>
      </c>
    </row>
    <row r="32" spans="1:97" x14ac:dyDescent="0.4">
      <c r="A32" s="167">
        <v>1801367</v>
      </c>
      <c r="B32" s="168" t="s">
        <v>244</v>
      </c>
      <c r="C32" s="169">
        <v>15.719664824730078</v>
      </c>
      <c r="D32" s="170">
        <v>14.070820926087725</v>
      </c>
      <c r="E32" s="170">
        <v>11.566214801244108</v>
      </c>
      <c r="F32" s="171">
        <v>5.101440892321534E-3</v>
      </c>
      <c r="G32" s="170">
        <v>0</v>
      </c>
      <c r="H32" s="172"/>
      <c r="I32" s="170">
        <f t="shared" si="11"/>
        <v>11.566214801244108</v>
      </c>
      <c r="J32" s="170">
        <f t="shared" si="11"/>
        <v>11.566214801244108</v>
      </c>
      <c r="K32" s="170">
        <f t="shared" si="11"/>
        <v>11.566214801244108</v>
      </c>
      <c r="L32" s="170">
        <f t="shared" si="11"/>
        <v>11.566214801244108</v>
      </c>
      <c r="M32" s="170">
        <f t="shared" si="11"/>
        <v>11.566214801244108</v>
      </c>
      <c r="N32" s="170">
        <f t="shared" si="11"/>
        <v>11.566214801244108</v>
      </c>
      <c r="O32" s="170">
        <f t="shared" si="11"/>
        <v>11.566214801244108</v>
      </c>
      <c r="P32" s="170">
        <f t="shared" si="11"/>
        <v>11.566214801244108</v>
      </c>
      <c r="Q32" s="170">
        <f t="shared" si="11"/>
        <v>11.566214801244108</v>
      </c>
      <c r="R32" s="170">
        <f t="shared" si="11"/>
        <v>11.566214801244108</v>
      </c>
      <c r="S32" s="170">
        <f t="shared" si="11"/>
        <v>11.566214801244108</v>
      </c>
      <c r="T32" s="170">
        <f t="shared" si="11"/>
        <v>11.566214801244108</v>
      </c>
      <c r="U32" s="170">
        <f t="shared" si="11"/>
        <v>11.566214801244108</v>
      </c>
      <c r="V32" s="170">
        <f t="shared" si="11"/>
        <v>11.566214801244108</v>
      </c>
      <c r="W32" s="170">
        <f t="shared" si="11"/>
        <v>11.566214801244108</v>
      </c>
      <c r="X32" s="170">
        <f t="shared" si="11"/>
        <v>8.3237979477277726</v>
      </c>
      <c r="Y32" s="170">
        <f t="shared" si="15"/>
        <v>0</v>
      </c>
      <c r="Z32" s="170">
        <f t="shared" si="15"/>
        <v>0</v>
      </c>
      <c r="AA32" s="170">
        <f t="shared" si="14"/>
        <v>0</v>
      </c>
      <c r="AB32" s="170">
        <f t="shared" si="8"/>
        <v>0</v>
      </c>
      <c r="AC32" s="170">
        <f t="shared" si="8"/>
        <v>0</v>
      </c>
      <c r="AD32" s="170">
        <f t="shared" si="8"/>
        <v>0</v>
      </c>
      <c r="AE32" s="170">
        <f t="shared" si="8"/>
        <v>0</v>
      </c>
      <c r="AF32" s="170">
        <f t="shared" si="8"/>
        <v>0</v>
      </c>
      <c r="AG32" s="170">
        <f t="shared" si="8"/>
        <v>0</v>
      </c>
      <c r="AH32" s="170">
        <f t="shared" si="8"/>
        <v>0</v>
      </c>
      <c r="AI32" s="170">
        <f t="shared" si="8"/>
        <v>0</v>
      </c>
      <c r="AJ32" s="170">
        <f t="shared" si="8"/>
        <v>0</v>
      </c>
      <c r="AK32" s="173">
        <f t="shared" si="4"/>
        <v>181.81701996638944</v>
      </c>
      <c r="AM32" s="174"/>
      <c r="AN32" s="175">
        <f t="shared" si="16"/>
        <v>5.101440892321534E-3</v>
      </c>
      <c r="AO32" s="176">
        <f t="shared" si="16"/>
        <v>5.101440892321534E-3</v>
      </c>
      <c r="AP32" s="176">
        <f t="shared" si="16"/>
        <v>5.101440892321534E-3</v>
      </c>
      <c r="AQ32" s="176">
        <f t="shared" si="16"/>
        <v>5.101440892321534E-3</v>
      </c>
      <c r="AR32" s="176">
        <f t="shared" si="16"/>
        <v>5.101440892321534E-3</v>
      </c>
      <c r="AS32" s="176">
        <f t="shared" si="16"/>
        <v>5.101440892321534E-3</v>
      </c>
      <c r="AT32" s="176">
        <f t="shared" si="16"/>
        <v>5.101440892321534E-3</v>
      </c>
      <c r="AU32" s="176">
        <f t="shared" si="16"/>
        <v>5.101440892321534E-3</v>
      </c>
      <c r="AV32" s="176">
        <f t="shared" si="16"/>
        <v>5.101440892321534E-3</v>
      </c>
      <c r="AW32" s="176">
        <f t="shared" si="16"/>
        <v>5.101440892321534E-3</v>
      </c>
      <c r="AX32" s="176">
        <f t="shared" si="16"/>
        <v>5.101440892321534E-3</v>
      </c>
      <c r="AY32" s="176">
        <f t="shared" si="16"/>
        <v>5.101440892321534E-3</v>
      </c>
      <c r="AZ32" s="176">
        <f t="shared" si="16"/>
        <v>5.101440892321534E-3</v>
      </c>
      <c r="BA32" s="176">
        <f t="shared" si="16"/>
        <v>5.101440892321534E-3</v>
      </c>
      <c r="BB32" s="176">
        <f t="shared" si="16"/>
        <v>5.101440892321534E-3</v>
      </c>
      <c r="BC32" s="176">
        <f t="shared" si="16"/>
        <v>3.6713275656434286E-3</v>
      </c>
      <c r="BD32" s="176">
        <f t="shared" si="17"/>
        <v>0</v>
      </c>
      <c r="BE32" s="176">
        <f t="shared" si="17"/>
        <v>0</v>
      </c>
      <c r="BF32" s="176">
        <f t="shared" si="17"/>
        <v>0</v>
      </c>
      <c r="BG32" s="176">
        <f t="shared" si="17"/>
        <v>0</v>
      </c>
      <c r="BH32" s="176">
        <f t="shared" si="17"/>
        <v>0</v>
      </c>
      <c r="BI32" s="176">
        <f t="shared" si="17"/>
        <v>0</v>
      </c>
      <c r="BJ32" s="176">
        <f t="shared" si="17"/>
        <v>0</v>
      </c>
      <c r="BK32" s="176">
        <f t="shared" si="17"/>
        <v>0</v>
      </c>
      <c r="BL32" s="176">
        <f t="shared" si="17"/>
        <v>0</v>
      </c>
      <c r="BM32" s="176">
        <f t="shared" si="17"/>
        <v>0</v>
      </c>
      <c r="BN32" s="176">
        <f t="shared" si="17"/>
        <v>0</v>
      </c>
      <c r="BO32" s="176">
        <f t="shared" si="17"/>
        <v>0</v>
      </c>
      <c r="BQ32" s="174"/>
      <c r="BR32" s="177">
        <f t="shared" si="18"/>
        <v>0</v>
      </c>
      <c r="BS32" s="178">
        <f t="shared" si="18"/>
        <v>0</v>
      </c>
      <c r="BT32" s="178">
        <f t="shared" si="18"/>
        <v>0</v>
      </c>
      <c r="BU32" s="178">
        <f t="shared" si="18"/>
        <v>0</v>
      </c>
      <c r="BV32" s="178">
        <f t="shared" si="18"/>
        <v>0</v>
      </c>
      <c r="BW32" s="178">
        <f t="shared" si="18"/>
        <v>0</v>
      </c>
      <c r="BX32" s="178">
        <f t="shared" si="18"/>
        <v>0</v>
      </c>
      <c r="BY32" s="178">
        <f t="shared" si="18"/>
        <v>0</v>
      </c>
      <c r="BZ32" s="178">
        <f t="shared" si="18"/>
        <v>0</v>
      </c>
      <c r="CA32" s="178">
        <f t="shared" si="18"/>
        <v>0</v>
      </c>
      <c r="CB32" s="178">
        <f t="shared" si="18"/>
        <v>0</v>
      </c>
      <c r="CC32" s="178">
        <f t="shared" si="18"/>
        <v>0</v>
      </c>
      <c r="CD32" s="178">
        <f t="shared" si="18"/>
        <v>0</v>
      </c>
      <c r="CE32" s="178">
        <f t="shared" si="18"/>
        <v>0</v>
      </c>
      <c r="CF32" s="178">
        <f t="shared" si="18"/>
        <v>0</v>
      </c>
      <c r="CG32" s="178">
        <f t="shared" si="18"/>
        <v>0</v>
      </c>
      <c r="CH32" s="178">
        <f t="shared" si="19"/>
        <v>0</v>
      </c>
      <c r="CI32" s="178">
        <f t="shared" si="19"/>
        <v>0</v>
      </c>
      <c r="CJ32" s="178">
        <f t="shared" si="19"/>
        <v>0</v>
      </c>
      <c r="CK32" s="178">
        <f t="shared" si="19"/>
        <v>0</v>
      </c>
      <c r="CL32" s="178">
        <f t="shared" si="19"/>
        <v>0</v>
      </c>
      <c r="CM32" s="178">
        <f t="shared" si="19"/>
        <v>0</v>
      </c>
      <c r="CN32" s="178">
        <f t="shared" si="19"/>
        <v>0</v>
      </c>
      <c r="CO32" s="178">
        <f t="shared" si="19"/>
        <v>0</v>
      </c>
      <c r="CP32" s="178">
        <f t="shared" si="19"/>
        <v>0</v>
      </c>
      <c r="CQ32" s="178">
        <f t="shared" si="19"/>
        <v>0</v>
      </c>
      <c r="CR32" s="178">
        <f t="shared" si="19"/>
        <v>0</v>
      </c>
      <c r="CS32" s="178">
        <f t="shared" si="19"/>
        <v>0</v>
      </c>
    </row>
    <row r="33" spans="1:97" x14ac:dyDescent="0.4">
      <c r="A33" s="167">
        <v>1801385</v>
      </c>
      <c r="B33" s="168" t="s">
        <v>244</v>
      </c>
      <c r="C33" s="169">
        <v>11.539529234633317</v>
      </c>
      <c r="D33" s="170">
        <v>43.978956716402855</v>
      </c>
      <c r="E33" s="170">
        <v>36.150702420883142</v>
      </c>
      <c r="F33" s="171">
        <v>6.7488532836004027E-3</v>
      </c>
      <c r="G33" s="170">
        <v>0</v>
      </c>
      <c r="H33" s="172"/>
      <c r="I33" s="170">
        <f t="shared" si="11"/>
        <v>36.150702420883142</v>
      </c>
      <c r="J33" s="170">
        <f t="shared" si="11"/>
        <v>36.150702420883142</v>
      </c>
      <c r="K33" s="170">
        <f t="shared" si="11"/>
        <v>36.150702420883142</v>
      </c>
      <c r="L33" s="170">
        <f t="shared" si="11"/>
        <v>36.150702420883142</v>
      </c>
      <c r="M33" s="170">
        <f t="shared" si="11"/>
        <v>36.150702420883142</v>
      </c>
      <c r="N33" s="170">
        <f t="shared" si="11"/>
        <v>36.150702420883142</v>
      </c>
      <c r="O33" s="170">
        <f t="shared" si="11"/>
        <v>36.150702420883142</v>
      </c>
      <c r="P33" s="170">
        <f t="shared" si="11"/>
        <v>36.150702420883142</v>
      </c>
      <c r="Q33" s="170">
        <f t="shared" si="11"/>
        <v>36.150702420883142</v>
      </c>
      <c r="R33" s="170">
        <f t="shared" si="11"/>
        <v>36.150702420883142</v>
      </c>
      <c r="S33" s="170">
        <f t="shared" si="11"/>
        <v>36.150702420883142</v>
      </c>
      <c r="T33" s="170">
        <f t="shared" si="11"/>
        <v>19.504360808595887</v>
      </c>
      <c r="U33" s="170">
        <f t="shared" si="11"/>
        <v>0</v>
      </c>
      <c r="V33" s="170">
        <f t="shared" si="11"/>
        <v>0</v>
      </c>
      <c r="W33" s="170">
        <f t="shared" si="11"/>
        <v>0</v>
      </c>
      <c r="X33" s="170">
        <f t="shared" si="11"/>
        <v>0</v>
      </c>
      <c r="Y33" s="170">
        <f t="shared" si="15"/>
        <v>0</v>
      </c>
      <c r="Z33" s="170">
        <f t="shared" si="15"/>
        <v>0</v>
      </c>
      <c r="AA33" s="170">
        <f t="shared" si="14"/>
        <v>0</v>
      </c>
      <c r="AB33" s="170">
        <f t="shared" si="8"/>
        <v>0</v>
      </c>
      <c r="AC33" s="170">
        <f t="shared" si="8"/>
        <v>0</v>
      </c>
      <c r="AD33" s="170">
        <f t="shared" si="8"/>
        <v>0</v>
      </c>
      <c r="AE33" s="170">
        <f t="shared" si="8"/>
        <v>0</v>
      </c>
      <c r="AF33" s="170">
        <f t="shared" si="8"/>
        <v>0</v>
      </c>
      <c r="AG33" s="170">
        <f t="shared" si="8"/>
        <v>0</v>
      </c>
      <c r="AH33" s="170">
        <f t="shared" si="8"/>
        <v>0</v>
      </c>
      <c r="AI33" s="170">
        <f t="shared" si="8"/>
        <v>0</v>
      </c>
      <c r="AJ33" s="170">
        <f t="shared" si="8"/>
        <v>0</v>
      </c>
      <c r="AK33" s="173">
        <f t="shared" si="4"/>
        <v>417.16208743831044</v>
      </c>
      <c r="AM33" s="174"/>
      <c r="AN33" s="175">
        <f t="shared" si="16"/>
        <v>6.7488532836004027E-3</v>
      </c>
      <c r="AO33" s="176">
        <f t="shared" si="16"/>
        <v>6.7488532836004027E-3</v>
      </c>
      <c r="AP33" s="176">
        <f t="shared" si="16"/>
        <v>6.7488532836004027E-3</v>
      </c>
      <c r="AQ33" s="176">
        <f t="shared" si="16"/>
        <v>6.7488532836004027E-3</v>
      </c>
      <c r="AR33" s="176">
        <f t="shared" si="16"/>
        <v>6.7488532836004027E-3</v>
      </c>
      <c r="AS33" s="176">
        <f t="shared" si="16"/>
        <v>6.7488532836004027E-3</v>
      </c>
      <c r="AT33" s="176">
        <f t="shared" si="16"/>
        <v>6.7488532836004027E-3</v>
      </c>
      <c r="AU33" s="176">
        <f t="shared" si="16"/>
        <v>6.7488532836004027E-3</v>
      </c>
      <c r="AV33" s="176">
        <f t="shared" si="16"/>
        <v>6.7488532836004027E-3</v>
      </c>
      <c r="AW33" s="176">
        <f t="shared" si="16"/>
        <v>6.7488532836004027E-3</v>
      </c>
      <c r="AX33" s="176">
        <f t="shared" si="16"/>
        <v>6.7488532836004027E-3</v>
      </c>
      <c r="AY33" s="176">
        <f t="shared" si="16"/>
        <v>3.6412036467534745E-3</v>
      </c>
      <c r="AZ33" s="176">
        <f t="shared" si="16"/>
        <v>0</v>
      </c>
      <c r="BA33" s="176">
        <f t="shared" si="16"/>
        <v>0</v>
      </c>
      <c r="BB33" s="176">
        <f t="shared" si="16"/>
        <v>0</v>
      </c>
      <c r="BC33" s="176">
        <f t="shared" si="16"/>
        <v>0</v>
      </c>
      <c r="BD33" s="176">
        <f t="shared" si="17"/>
        <v>0</v>
      </c>
      <c r="BE33" s="176">
        <f t="shared" si="17"/>
        <v>0</v>
      </c>
      <c r="BF33" s="176">
        <f t="shared" si="17"/>
        <v>0</v>
      </c>
      <c r="BG33" s="176">
        <f t="shared" si="17"/>
        <v>0</v>
      </c>
      <c r="BH33" s="176">
        <f t="shared" si="17"/>
        <v>0</v>
      </c>
      <c r="BI33" s="176">
        <f t="shared" si="17"/>
        <v>0</v>
      </c>
      <c r="BJ33" s="176">
        <f t="shared" si="17"/>
        <v>0</v>
      </c>
      <c r="BK33" s="176">
        <f t="shared" si="17"/>
        <v>0</v>
      </c>
      <c r="BL33" s="176">
        <f t="shared" si="17"/>
        <v>0</v>
      </c>
      <c r="BM33" s="176">
        <f t="shared" si="17"/>
        <v>0</v>
      </c>
      <c r="BN33" s="176">
        <f t="shared" si="17"/>
        <v>0</v>
      </c>
      <c r="BO33" s="176">
        <f t="shared" si="17"/>
        <v>0</v>
      </c>
      <c r="BQ33" s="174"/>
      <c r="BR33" s="177">
        <f t="shared" si="18"/>
        <v>0</v>
      </c>
      <c r="BS33" s="178">
        <f t="shared" si="18"/>
        <v>0</v>
      </c>
      <c r="BT33" s="178">
        <f t="shared" si="18"/>
        <v>0</v>
      </c>
      <c r="BU33" s="178">
        <f t="shared" si="18"/>
        <v>0</v>
      </c>
      <c r="BV33" s="178">
        <f t="shared" si="18"/>
        <v>0</v>
      </c>
      <c r="BW33" s="178">
        <f t="shared" si="18"/>
        <v>0</v>
      </c>
      <c r="BX33" s="178">
        <f t="shared" si="18"/>
        <v>0</v>
      </c>
      <c r="BY33" s="178">
        <f t="shared" si="18"/>
        <v>0</v>
      </c>
      <c r="BZ33" s="178">
        <f t="shared" si="18"/>
        <v>0</v>
      </c>
      <c r="CA33" s="178">
        <f t="shared" si="18"/>
        <v>0</v>
      </c>
      <c r="CB33" s="178">
        <f t="shared" si="18"/>
        <v>0</v>
      </c>
      <c r="CC33" s="178">
        <f t="shared" si="18"/>
        <v>0</v>
      </c>
      <c r="CD33" s="178">
        <f t="shared" si="18"/>
        <v>0</v>
      </c>
      <c r="CE33" s="178">
        <f t="shared" si="18"/>
        <v>0</v>
      </c>
      <c r="CF33" s="178">
        <f t="shared" si="18"/>
        <v>0</v>
      </c>
      <c r="CG33" s="178">
        <f t="shared" si="18"/>
        <v>0</v>
      </c>
      <c r="CH33" s="178">
        <f t="shared" si="19"/>
        <v>0</v>
      </c>
      <c r="CI33" s="178">
        <f t="shared" si="19"/>
        <v>0</v>
      </c>
      <c r="CJ33" s="178">
        <f t="shared" si="19"/>
        <v>0</v>
      </c>
      <c r="CK33" s="178">
        <f t="shared" si="19"/>
        <v>0</v>
      </c>
      <c r="CL33" s="178">
        <f t="shared" si="19"/>
        <v>0</v>
      </c>
      <c r="CM33" s="178">
        <f t="shared" si="19"/>
        <v>0</v>
      </c>
      <c r="CN33" s="178">
        <f t="shared" si="19"/>
        <v>0</v>
      </c>
      <c r="CO33" s="178">
        <f t="shared" si="19"/>
        <v>0</v>
      </c>
      <c r="CP33" s="178">
        <f t="shared" si="19"/>
        <v>0</v>
      </c>
      <c r="CQ33" s="178">
        <f t="shared" si="19"/>
        <v>0</v>
      </c>
      <c r="CR33" s="178">
        <f t="shared" si="19"/>
        <v>0</v>
      </c>
      <c r="CS33" s="178">
        <f t="shared" si="19"/>
        <v>0</v>
      </c>
    </row>
    <row r="34" spans="1:97" x14ac:dyDescent="0.4">
      <c r="A34" s="167">
        <v>1801399</v>
      </c>
      <c r="B34" s="168" t="s">
        <v>243</v>
      </c>
      <c r="C34" s="169">
        <v>15.307538780636031</v>
      </c>
      <c r="D34" s="170">
        <v>268.77650263451505</v>
      </c>
      <c r="E34" s="170">
        <v>220.93428516557137</v>
      </c>
      <c r="F34" s="171">
        <v>3.9036751772505464E-2</v>
      </c>
      <c r="G34" s="170">
        <v>0</v>
      </c>
      <c r="H34" s="172"/>
      <c r="I34" s="170">
        <f t="shared" si="11"/>
        <v>220.93428516557137</v>
      </c>
      <c r="J34" s="170">
        <f t="shared" si="11"/>
        <v>220.93428516557137</v>
      </c>
      <c r="K34" s="170">
        <f t="shared" si="11"/>
        <v>220.93428516557137</v>
      </c>
      <c r="L34" s="170">
        <f t="shared" si="11"/>
        <v>220.93428516557137</v>
      </c>
      <c r="M34" s="170">
        <f t="shared" si="11"/>
        <v>220.93428516557137</v>
      </c>
      <c r="N34" s="170">
        <f t="shared" si="11"/>
        <v>220.93428516557137</v>
      </c>
      <c r="O34" s="170">
        <f t="shared" si="11"/>
        <v>220.93428516557137</v>
      </c>
      <c r="P34" s="170">
        <f t="shared" si="11"/>
        <v>220.93428516557137</v>
      </c>
      <c r="Q34" s="170">
        <f t="shared" si="11"/>
        <v>220.93428516557137</v>
      </c>
      <c r="R34" s="170">
        <f t="shared" si="11"/>
        <v>220.93428516557137</v>
      </c>
      <c r="S34" s="170">
        <f t="shared" si="11"/>
        <v>220.93428516557137</v>
      </c>
      <c r="T34" s="170">
        <f t="shared" si="11"/>
        <v>220.93428516557137</v>
      </c>
      <c r="U34" s="170">
        <f t="shared" si="11"/>
        <v>220.93428516557137</v>
      </c>
      <c r="V34" s="170">
        <f t="shared" si="11"/>
        <v>220.93428516557137</v>
      </c>
      <c r="W34" s="170">
        <f t="shared" si="11"/>
        <v>220.93428516557137</v>
      </c>
      <c r="X34" s="170">
        <f t="shared" si="11"/>
        <v>67.945860660513077</v>
      </c>
      <c r="Y34" s="170">
        <f t="shared" si="15"/>
        <v>0</v>
      </c>
      <c r="Z34" s="170">
        <f t="shared" si="15"/>
        <v>0</v>
      </c>
      <c r="AA34" s="170">
        <f t="shared" si="14"/>
        <v>0</v>
      </c>
      <c r="AB34" s="170">
        <f t="shared" si="8"/>
        <v>0</v>
      </c>
      <c r="AC34" s="170">
        <f t="shared" si="8"/>
        <v>0</v>
      </c>
      <c r="AD34" s="170">
        <f t="shared" si="8"/>
        <v>0</v>
      </c>
      <c r="AE34" s="170">
        <f t="shared" si="8"/>
        <v>0</v>
      </c>
      <c r="AF34" s="170">
        <f t="shared" si="8"/>
        <v>0</v>
      </c>
      <c r="AG34" s="170">
        <f t="shared" si="8"/>
        <v>0</v>
      </c>
      <c r="AH34" s="170">
        <f t="shared" si="8"/>
        <v>0</v>
      </c>
      <c r="AI34" s="170">
        <f t="shared" si="8"/>
        <v>0</v>
      </c>
      <c r="AJ34" s="170">
        <f t="shared" si="8"/>
        <v>0</v>
      </c>
      <c r="AK34" s="173">
        <f t="shared" si="4"/>
        <v>3381.9601381440839</v>
      </c>
      <c r="AM34" s="174"/>
      <c r="AN34" s="175">
        <f t="shared" si="16"/>
        <v>3.9036751772505464E-2</v>
      </c>
      <c r="AO34" s="176">
        <f t="shared" si="16"/>
        <v>3.9036751772505464E-2</v>
      </c>
      <c r="AP34" s="176">
        <f t="shared" si="16"/>
        <v>3.9036751772505464E-2</v>
      </c>
      <c r="AQ34" s="176">
        <f t="shared" si="16"/>
        <v>3.9036751772505464E-2</v>
      </c>
      <c r="AR34" s="176">
        <f t="shared" si="16"/>
        <v>3.9036751772505464E-2</v>
      </c>
      <c r="AS34" s="176">
        <f t="shared" si="16"/>
        <v>3.9036751772505464E-2</v>
      </c>
      <c r="AT34" s="176">
        <f t="shared" si="16"/>
        <v>3.9036751772505464E-2</v>
      </c>
      <c r="AU34" s="176">
        <f t="shared" si="16"/>
        <v>3.9036751772505464E-2</v>
      </c>
      <c r="AV34" s="176">
        <f t="shared" si="16"/>
        <v>3.9036751772505464E-2</v>
      </c>
      <c r="AW34" s="176">
        <f t="shared" si="16"/>
        <v>3.9036751772505464E-2</v>
      </c>
      <c r="AX34" s="176">
        <f t="shared" si="16"/>
        <v>3.9036751772505464E-2</v>
      </c>
      <c r="AY34" s="176">
        <f t="shared" si="16"/>
        <v>3.9036751772505464E-2</v>
      </c>
      <c r="AZ34" s="176">
        <f t="shared" si="16"/>
        <v>3.9036751772505464E-2</v>
      </c>
      <c r="BA34" s="176">
        <f t="shared" si="16"/>
        <v>3.9036751772505464E-2</v>
      </c>
      <c r="BB34" s="176">
        <f t="shared" si="16"/>
        <v>3.9036751772505464E-2</v>
      </c>
      <c r="BC34" s="176">
        <f t="shared" si="16"/>
        <v>1.200531504010777E-2</v>
      </c>
      <c r="BD34" s="176">
        <f t="shared" si="17"/>
        <v>0</v>
      </c>
      <c r="BE34" s="176">
        <f t="shared" si="17"/>
        <v>0</v>
      </c>
      <c r="BF34" s="176">
        <f t="shared" si="17"/>
        <v>0</v>
      </c>
      <c r="BG34" s="176">
        <f t="shared" si="17"/>
        <v>0</v>
      </c>
      <c r="BH34" s="176">
        <f t="shared" si="17"/>
        <v>0</v>
      </c>
      <c r="BI34" s="176">
        <f t="shared" si="17"/>
        <v>0</v>
      </c>
      <c r="BJ34" s="176">
        <f t="shared" si="17"/>
        <v>0</v>
      </c>
      <c r="BK34" s="176">
        <f t="shared" si="17"/>
        <v>0</v>
      </c>
      <c r="BL34" s="176">
        <f t="shared" si="17"/>
        <v>0</v>
      </c>
      <c r="BM34" s="176">
        <f t="shared" si="17"/>
        <v>0</v>
      </c>
      <c r="BN34" s="176">
        <f t="shared" si="17"/>
        <v>0</v>
      </c>
      <c r="BO34" s="176">
        <f t="shared" si="17"/>
        <v>0</v>
      </c>
      <c r="BQ34" s="174"/>
      <c r="BR34" s="177">
        <f t="shared" si="18"/>
        <v>0</v>
      </c>
      <c r="BS34" s="178">
        <f t="shared" si="18"/>
        <v>0</v>
      </c>
      <c r="BT34" s="178">
        <f t="shared" si="18"/>
        <v>0</v>
      </c>
      <c r="BU34" s="178">
        <f t="shared" si="18"/>
        <v>0</v>
      </c>
      <c r="BV34" s="178">
        <f t="shared" si="18"/>
        <v>0</v>
      </c>
      <c r="BW34" s="178">
        <f t="shared" si="18"/>
        <v>0</v>
      </c>
      <c r="BX34" s="178">
        <f t="shared" si="18"/>
        <v>0</v>
      </c>
      <c r="BY34" s="178">
        <f t="shared" si="18"/>
        <v>0</v>
      </c>
      <c r="BZ34" s="178">
        <f t="shared" si="18"/>
        <v>0</v>
      </c>
      <c r="CA34" s="178">
        <f t="shared" si="18"/>
        <v>0</v>
      </c>
      <c r="CB34" s="178">
        <f t="shared" si="18"/>
        <v>0</v>
      </c>
      <c r="CC34" s="178">
        <f t="shared" si="18"/>
        <v>0</v>
      </c>
      <c r="CD34" s="178">
        <f t="shared" si="18"/>
        <v>0</v>
      </c>
      <c r="CE34" s="178">
        <f t="shared" si="18"/>
        <v>0</v>
      </c>
      <c r="CF34" s="178">
        <f t="shared" si="18"/>
        <v>0</v>
      </c>
      <c r="CG34" s="178">
        <f t="shared" si="18"/>
        <v>0</v>
      </c>
      <c r="CH34" s="178">
        <f t="shared" si="19"/>
        <v>0</v>
      </c>
      <c r="CI34" s="178">
        <f t="shared" si="19"/>
        <v>0</v>
      </c>
      <c r="CJ34" s="178">
        <f t="shared" si="19"/>
        <v>0</v>
      </c>
      <c r="CK34" s="178">
        <f t="shared" si="19"/>
        <v>0</v>
      </c>
      <c r="CL34" s="178">
        <f t="shared" si="19"/>
        <v>0</v>
      </c>
      <c r="CM34" s="178">
        <f t="shared" si="19"/>
        <v>0</v>
      </c>
      <c r="CN34" s="178">
        <f t="shared" si="19"/>
        <v>0</v>
      </c>
      <c r="CO34" s="178">
        <f t="shared" si="19"/>
        <v>0</v>
      </c>
      <c r="CP34" s="178">
        <f t="shared" si="19"/>
        <v>0</v>
      </c>
      <c r="CQ34" s="178">
        <f t="shared" si="19"/>
        <v>0</v>
      </c>
      <c r="CR34" s="178">
        <f t="shared" si="19"/>
        <v>0</v>
      </c>
      <c r="CS34" s="178">
        <f t="shared" si="19"/>
        <v>0</v>
      </c>
    </row>
    <row r="35" spans="1:97" x14ac:dyDescent="0.4">
      <c r="A35" s="167">
        <v>1801462</v>
      </c>
      <c r="B35" s="168" t="s">
        <v>244</v>
      </c>
      <c r="C35" s="169">
        <v>11.539529234633317</v>
      </c>
      <c r="D35" s="170">
        <v>34.010177439033406</v>
      </c>
      <c r="E35" s="170">
        <v>27.956365854885455</v>
      </c>
      <c r="F35" s="171">
        <v>5.2052694043769254E-3</v>
      </c>
      <c r="G35" s="170">
        <v>0</v>
      </c>
      <c r="H35" s="172"/>
      <c r="I35" s="170">
        <f t="shared" si="11"/>
        <v>27.956365854885455</v>
      </c>
      <c r="J35" s="170">
        <f t="shared" si="11"/>
        <v>27.956365854885455</v>
      </c>
      <c r="K35" s="170">
        <f t="shared" si="11"/>
        <v>27.956365854885455</v>
      </c>
      <c r="L35" s="170">
        <f t="shared" si="11"/>
        <v>27.956365854885455</v>
      </c>
      <c r="M35" s="170">
        <f t="shared" si="11"/>
        <v>27.956365854885455</v>
      </c>
      <c r="N35" s="170">
        <f t="shared" si="11"/>
        <v>27.956365854885455</v>
      </c>
      <c r="O35" s="170">
        <f t="shared" si="11"/>
        <v>27.956365854885455</v>
      </c>
      <c r="P35" s="170">
        <f t="shared" si="11"/>
        <v>27.956365854885455</v>
      </c>
      <c r="Q35" s="170">
        <f t="shared" si="11"/>
        <v>27.956365854885455</v>
      </c>
      <c r="R35" s="170">
        <f t="shared" si="11"/>
        <v>27.956365854885455</v>
      </c>
      <c r="S35" s="170">
        <f t="shared" si="11"/>
        <v>27.956365854885455</v>
      </c>
      <c r="T35" s="170">
        <f t="shared" si="11"/>
        <v>15.08327667281535</v>
      </c>
      <c r="U35" s="170">
        <f t="shared" si="11"/>
        <v>0</v>
      </c>
      <c r="V35" s="170">
        <f t="shared" si="11"/>
        <v>0</v>
      </c>
      <c r="W35" s="170">
        <f t="shared" si="11"/>
        <v>0</v>
      </c>
      <c r="X35" s="170">
        <f t="shared" si="11"/>
        <v>0</v>
      </c>
      <c r="Y35" s="170">
        <f t="shared" si="15"/>
        <v>0</v>
      </c>
      <c r="Z35" s="170">
        <f t="shared" si="15"/>
        <v>0</v>
      </c>
      <c r="AA35" s="170">
        <f t="shared" si="14"/>
        <v>0</v>
      </c>
      <c r="AB35" s="170">
        <f t="shared" si="8"/>
        <v>0</v>
      </c>
      <c r="AC35" s="170">
        <f t="shared" si="8"/>
        <v>0</v>
      </c>
      <c r="AD35" s="170">
        <f t="shared" si="8"/>
        <v>0</v>
      </c>
      <c r="AE35" s="170">
        <f t="shared" si="8"/>
        <v>0</v>
      </c>
      <c r="AF35" s="170">
        <f t="shared" si="8"/>
        <v>0</v>
      </c>
      <c r="AG35" s="170">
        <f t="shared" si="8"/>
        <v>0</v>
      </c>
      <c r="AH35" s="170">
        <f t="shared" si="8"/>
        <v>0</v>
      </c>
      <c r="AI35" s="170">
        <f t="shared" si="8"/>
        <v>0</v>
      </c>
      <c r="AJ35" s="170">
        <f t="shared" si="8"/>
        <v>0</v>
      </c>
      <c r="AK35" s="173">
        <f t="shared" si="4"/>
        <v>322.6033010765554</v>
      </c>
      <c r="AM35" s="174"/>
      <c r="AN35" s="175">
        <f t="shared" si="16"/>
        <v>5.2052694043769254E-3</v>
      </c>
      <c r="AO35" s="176">
        <f t="shared" si="16"/>
        <v>5.2052694043769254E-3</v>
      </c>
      <c r="AP35" s="176">
        <f t="shared" si="16"/>
        <v>5.2052694043769254E-3</v>
      </c>
      <c r="AQ35" s="176">
        <f t="shared" si="16"/>
        <v>5.2052694043769254E-3</v>
      </c>
      <c r="AR35" s="176">
        <f t="shared" si="16"/>
        <v>5.2052694043769254E-3</v>
      </c>
      <c r="AS35" s="176">
        <f t="shared" si="16"/>
        <v>5.2052694043769254E-3</v>
      </c>
      <c r="AT35" s="176">
        <f t="shared" si="16"/>
        <v>5.2052694043769254E-3</v>
      </c>
      <c r="AU35" s="176">
        <f t="shared" si="16"/>
        <v>5.2052694043769254E-3</v>
      </c>
      <c r="AV35" s="176">
        <f t="shared" si="16"/>
        <v>5.2052694043769254E-3</v>
      </c>
      <c r="AW35" s="176">
        <f t="shared" si="16"/>
        <v>5.2052694043769254E-3</v>
      </c>
      <c r="AX35" s="176">
        <f t="shared" si="16"/>
        <v>5.2052694043769254E-3</v>
      </c>
      <c r="AY35" s="176">
        <f t="shared" si="16"/>
        <v>2.8083950178037051E-3</v>
      </c>
      <c r="AZ35" s="176">
        <f t="shared" si="16"/>
        <v>0</v>
      </c>
      <c r="BA35" s="176">
        <f t="shared" si="16"/>
        <v>0</v>
      </c>
      <c r="BB35" s="176">
        <f t="shared" si="16"/>
        <v>0</v>
      </c>
      <c r="BC35" s="176">
        <f t="shared" si="16"/>
        <v>0</v>
      </c>
      <c r="BD35" s="176">
        <f t="shared" si="17"/>
        <v>0</v>
      </c>
      <c r="BE35" s="176">
        <f t="shared" si="17"/>
        <v>0</v>
      </c>
      <c r="BF35" s="176">
        <f t="shared" si="17"/>
        <v>0</v>
      </c>
      <c r="BG35" s="176">
        <f t="shared" si="17"/>
        <v>0</v>
      </c>
      <c r="BH35" s="176">
        <f t="shared" si="17"/>
        <v>0</v>
      </c>
      <c r="BI35" s="176">
        <f t="shared" si="17"/>
        <v>0</v>
      </c>
      <c r="BJ35" s="176">
        <f t="shared" si="17"/>
        <v>0</v>
      </c>
      <c r="BK35" s="176">
        <f t="shared" si="17"/>
        <v>0</v>
      </c>
      <c r="BL35" s="176">
        <f t="shared" si="17"/>
        <v>0</v>
      </c>
      <c r="BM35" s="176">
        <f t="shared" si="17"/>
        <v>0</v>
      </c>
      <c r="BN35" s="176">
        <f t="shared" si="17"/>
        <v>0</v>
      </c>
      <c r="BO35" s="176">
        <f t="shared" si="17"/>
        <v>0</v>
      </c>
      <c r="BQ35" s="174"/>
      <c r="BR35" s="177">
        <f t="shared" si="18"/>
        <v>0</v>
      </c>
      <c r="BS35" s="178">
        <f t="shared" si="18"/>
        <v>0</v>
      </c>
      <c r="BT35" s="178">
        <f t="shared" si="18"/>
        <v>0</v>
      </c>
      <c r="BU35" s="178">
        <f t="shared" si="18"/>
        <v>0</v>
      </c>
      <c r="BV35" s="178">
        <f t="shared" si="18"/>
        <v>0</v>
      </c>
      <c r="BW35" s="178">
        <f t="shared" si="18"/>
        <v>0</v>
      </c>
      <c r="BX35" s="178">
        <f t="shared" si="18"/>
        <v>0</v>
      </c>
      <c r="BY35" s="178">
        <f t="shared" si="18"/>
        <v>0</v>
      </c>
      <c r="BZ35" s="178">
        <f t="shared" si="18"/>
        <v>0</v>
      </c>
      <c r="CA35" s="178">
        <f t="shared" si="18"/>
        <v>0</v>
      </c>
      <c r="CB35" s="178">
        <f t="shared" si="18"/>
        <v>0</v>
      </c>
      <c r="CC35" s="178">
        <f t="shared" si="18"/>
        <v>0</v>
      </c>
      <c r="CD35" s="178">
        <f t="shared" si="18"/>
        <v>0</v>
      </c>
      <c r="CE35" s="178">
        <f t="shared" si="18"/>
        <v>0</v>
      </c>
      <c r="CF35" s="178">
        <f t="shared" si="18"/>
        <v>0</v>
      </c>
      <c r="CG35" s="178">
        <f t="shared" si="18"/>
        <v>0</v>
      </c>
      <c r="CH35" s="178">
        <f t="shared" si="19"/>
        <v>0</v>
      </c>
      <c r="CI35" s="178">
        <f t="shared" si="19"/>
        <v>0</v>
      </c>
      <c r="CJ35" s="178">
        <f t="shared" si="19"/>
        <v>0</v>
      </c>
      <c r="CK35" s="178">
        <f t="shared" si="19"/>
        <v>0</v>
      </c>
      <c r="CL35" s="178">
        <f t="shared" si="19"/>
        <v>0</v>
      </c>
      <c r="CM35" s="178">
        <f t="shared" si="19"/>
        <v>0</v>
      </c>
      <c r="CN35" s="178">
        <f t="shared" si="19"/>
        <v>0</v>
      </c>
      <c r="CO35" s="178">
        <f t="shared" si="19"/>
        <v>0</v>
      </c>
      <c r="CP35" s="178">
        <f t="shared" si="19"/>
        <v>0</v>
      </c>
      <c r="CQ35" s="178">
        <f t="shared" si="19"/>
        <v>0</v>
      </c>
      <c r="CR35" s="178">
        <f t="shared" si="19"/>
        <v>0</v>
      </c>
      <c r="CS35" s="178">
        <f t="shared" si="19"/>
        <v>0</v>
      </c>
    </row>
    <row r="36" spans="1:97" x14ac:dyDescent="0.4">
      <c r="A36" s="167">
        <v>1801470</v>
      </c>
      <c r="B36" s="168" t="s">
        <v>243</v>
      </c>
      <c r="C36" s="169">
        <v>17.662544746887729</v>
      </c>
      <c r="D36" s="170">
        <v>0</v>
      </c>
      <c r="E36" s="170">
        <v>0</v>
      </c>
      <c r="F36" s="171">
        <v>0</v>
      </c>
      <c r="G36" s="170">
        <v>36373.745714854493</v>
      </c>
      <c r="H36" s="172"/>
      <c r="I36" s="170">
        <f t="shared" si="11"/>
        <v>0</v>
      </c>
      <c r="J36" s="170">
        <f t="shared" si="11"/>
        <v>0</v>
      </c>
      <c r="K36" s="170">
        <f t="shared" si="11"/>
        <v>0</v>
      </c>
      <c r="L36" s="170">
        <f t="shared" si="11"/>
        <v>0</v>
      </c>
      <c r="M36" s="170">
        <f t="shared" si="11"/>
        <v>0</v>
      </c>
      <c r="N36" s="170">
        <f t="shared" si="11"/>
        <v>0</v>
      </c>
      <c r="O36" s="170">
        <f t="shared" si="11"/>
        <v>0</v>
      </c>
      <c r="P36" s="170">
        <f t="shared" si="11"/>
        <v>0</v>
      </c>
      <c r="Q36" s="170">
        <f t="shared" si="11"/>
        <v>0</v>
      </c>
      <c r="R36" s="170">
        <f t="shared" si="11"/>
        <v>0</v>
      </c>
      <c r="S36" s="170">
        <f t="shared" si="11"/>
        <v>0</v>
      </c>
      <c r="T36" s="170">
        <f t="shared" si="11"/>
        <v>0</v>
      </c>
      <c r="U36" s="170">
        <f t="shared" si="11"/>
        <v>0</v>
      </c>
      <c r="V36" s="170">
        <f t="shared" si="11"/>
        <v>0</v>
      </c>
      <c r="W36" s="170">
        <f t="shared" si="11"/>
        <v>0</v>
      </c>
      <c r="X36" s="170">
        <f t="shared" si="11"/>
        <v>0</v>
      </c>
      <c r="Y36" s="170">
        <f t="shared" si="15"/>
        <v>0</v>
      </c>
      <c r="Z36" s="170">
        <f t="shared" si="15"/>
        <v>0</v>
      </c>
      <c r="AA36" s="170">
        <f t="shared" si="14"/>
        <v>0</v>
      </c>
      <c r="AB36" s="170">
        <f t="shared" si="8"/>
        <v>0</v>
      </c>
      <c r="AC36" s="170">
        <f t="shared" si="8"/>
        <v>0</v>
      </c>
      <c r="AD36" s="170">
        <f t="shared" si="8"/>
        <v>0</v>
      </c>
      <c r="AE36" s="170">
        <f t="shared" si="8"/>
        <v>0</v>
      </c>
      <c r="AF36" s="170">
        <f t="shared" si="8"/>
        <v>0</v>
      </c>
      <c r="AG36" s="170">
        <f t="shared" si="8"/>
        <v>0</v>
      </c>
      <c r="AH36" s="170">
        <f t="shared" si="8"/>
        <v>0</v>
      </c>
      <c r="AI36" s="170">
        <f t="shared" si="8"/>
        <v>0</v>
      </c>
      <c r="AJ36" s="170">
        <f t="shared" si="8"/>
        <v>0</v>
      </c>
      <c r="AK36" s="173">
        <f t="shared" si="4"/>
        <v>0</v>
      </c>
      <c r="AM36" s="174"/>
      <c r="AN36" s="175">
        <f t="shared" si="16"/>
        <v>0</v>
      </c>
      <c r="AO36" s="176">
        <f t="shared" si="16"/>
        <v>0</v>
      </c>
      <c r="AP36" s="176">
        <f t="shared" si="16"/>
        <v>0</v>
      </c>
      <c r="AQ36" s="176">
        <f t="shared" si="16"/>
        <v>0</v>
      </c>
      <c r="AR36" s="176">
        <f t="shared" si="16"/>
        <v>0</v>
      </c>
      <c r="AS36" s="176">
        <f t="shared" si="16"/>
        <v>0</v>
      </c>
      <c r="AT36" s="176">
        <f t="shared" si="16"/>
        <v>0</v>
      </c>
      <c r="AU36" s="176">
        <f t="shared" si="16"/>
        <v>0</v>
      </c>
      <c r="AV36" s="176">
        <f t="shared" si="16"/>
        <v>0</v>
      </c>
      <c r="AW36" s="176">
        <f t="shared" si="16"/>
        <v>0</v>
      </c>
      <c r="AX36" s="176">
        <f t="shared" si="16"/>
        <v>0</v>
      </c>
      <c r="AY36" s="176">
        <f t="shared" si="16"/>
        <v>0</v>
      </c>
      <c r="AZ36" s="176">
        <f t="shared" si="16"/>
        <v>0</v>
      </c>
      <c r="BA36" s="176">
        <f t="shared" si="16"/>
        <v>0</v>
      </c>
      <c r="BB36" s="176">
        <f t="shared" si="16"/>
        <v>0</v>
      </c>
      <c r="BC36" s="176">
        <f t="shared" si="16"/>
        <v>0</v>
      </c>
      <c r="BD36" s="176">
        <f t="shared" si="17"/>
        <v>0</v>
      </c>
      <c r="BE36" s="176">
        <f t="shared" si="17"/>
        <v>0</v>
      </c>
      <c r="BF36" s="176">
        <f t="shared" si="17"/>
        <v>0</v>
      </c>
      <c r="BG36" s="176">
        <f t="shared" si="17"/>
        <v>0</v>
      </c>
      <c r="BH36" s="176">
        <f t="shared" si="17"/>
        <v>0</v>
      </c>
      <c r="BI36" s="176">
        <f t="shared" si="17"/>
        <v>0</v>
      </c>
      <c r="BJ36" s="176">
        <f t="shared" si="17"/>
        <v>0</v>
      </c>
      <c r="BK36" s="176">
        <f t="shared" si="17"/>
        <v>0</v>
      </c>
      <c r="BL36" s="176">
        <f t="shared" si="17"/>
        <v>0</v>
      </c>
      <c r="BM36" s="176">
        <f t="shared" si="17"/>
        <v>0</v>
      </c>
      <c r="BN36" s="176">
        <f t="shared" si="17"/>
        <v>0</v>
      </c>
      <c r="BO36" s="176">
        <f t="shared" si="17"/>
        <v>0</v>
      </c>
      <c r="BQ36" s="174"/>
      <c r="BR36" s="177">
        <f t="shared" si="18"/>
        <v>36373.745714854493</v>
      </c>
      <c r="BS36" s="178">
        <f t="shared" si="18"/>
        <v>36373.745714854493</v>
      </c>
      <c r="BT36" s="178">
        <f t="shared" si="18"/>
        <v>36373.745714854493</v>
      </c>
      <c r="BU36" s="178">
        <f t="shared" si="18"/>
        <v>36373.745714854493</v>
      </c>
      <c r="BV36" s="178">
        <f t="shared" si="18"/>
        <v>36373.745714854493</v>
      </c>
      <c r="BW36" s="178">
        <f t="shared" si="18"/>
        <v>36373.745714854493</v>
      </c>
      <c r="BX36" s="178">
        <f t="shared" si="18"/>
        <v>36373.745714854493</v>
      </c>
      <c r="BY36" s="178">
        <f t="shared" si="18"/>
        <v>36373.745714854493</v>
      </c>
      <c r="BZ36" s="178">
        <f t="shared" si="18"/>
        <v>36373.745714854493</v>
      </c>
      <c r="CA36" s="178">
        <f t="shared" si="18"/>
        <v>36373.745714854493</v>
      </c>
      <c r="CB36" s="178">
        <f t="shared" si="18"/>
        <v>36373.745714854493</v>
      </c>
      <c r="CC36" s="178">
        <f t="shared" si="18"/>
        <v>36373.745714854493</v>
      </c>
      <c r="CD36" s="178">
        <f t="shared" si="18"/>
        <v>36373.745714854493</v>
      </c>
      <c r="CE36" s="178">
        <f t="shared" si="18"/>
        <v>36373.745714854493</v>
      </c>
      <c r="CF36" s="178">
        <f t="shared" si="18"/>
        <v>36373.745714854493</v>
      </c>
      <c r="CG36" s="178">
        <f t="shared" si="18"/>
        <v>36373.745714854493</v>
      </c>
      <c r="CH36" s="178">
        <f t="shared" si="19"/>
        <v>36373.745714854493</v>
      </c>
      <c r="CI36" s="178">
        <f t="shared" si="19"/>
        <v>24099.234148006886</v>
      </c>
      <c r="CJ36" s="178">
        <f t="shared" si="19"/>
        <v>0</v>
      </c>
      <c r="CK36" s="178">
        <f t="shared" si="19"/>
        <v>0</v>
      </c>
      <c r="CL36" s="178">
        <f t="shared" si="19"/>
        <v>0</v>
      </c>
      <c r="CM36" s="178">
        <f t="shared" si="19"/>
        <v>0</v>
      </c>
      <c r="CN36" s="178">
        <f t="shared" si="19"/>
        <v>0</v>
      </c>
      <c r="CO36" s="178">
        <f t="shared" si="19"/>
        <v>0</v>
      </c>
      <c r="CP36" s="178">
        <f t="shared" si="19"/>
        <v>0</v>
      </c>
      <c r="CQ36" s="178">
        <f t="shared" si="19"/>
        <v>0</v>
      </c>
      <c r="CR36" s="178">
        <f t="shared" si="19"/>
        <v>0</v>
      </c>
      <c r="CS36" s="178">
        <f t="shared" si="19"/>
        <v>0</v>
      </c>
    </row>
    <row r="37" spans="1:97" x14ac:dyDescent="0.4">
      <c r="A37" s="167">
        <v>1801471</v>
      </c>
      <c r="B37" s="168" t="s">
        <v>244</v>
      </c>
      <c r="C37" s="169">
        <v>14.789437468060658</v>
      </c>
      <c r="D37" s="170">
        <v>23.159499661249168</v>
      </c>
      <c r="E37" s="170">
        <v>19.037108721546815</v>
      </c>
      <c r="F37" s="171">
        <v>6.928822704496412E-3</v>
      </c>
      <c r="G37" s="170">
        <v>0</v>
      </c>
      <c r="H37" s="172"/>
      <c r="I37" s="170">
        <f t="shared" si="11"/>
        <v>19.037108721546815</v>
      </c>
      <c r="J37" s="170">
        <f t="shared" si="11"/>
        <v>19.037108721546815</v>
      </c>
      <c r="K37" s="170">
        <f t="shared" si="11"/>
        <v>19.037108721546815</v>
      </c>
      <c r="L37" s="170">
        <f t="shared" si="11"/>
        <v>19.037108721546815</v>
      </c>
      <c r="M37" s="170">
        <f t="shared" si="11"/>
        <v>19.037108721546815</v>
      </c>
      <c r="N37" s="170">
        <f t="shared" si="11"/>
        <v>19.037108721546815</v>
      </c>
      <c r="O37" s="170">
        <f t="shared" si="11"/>
        <v>19.037108721546815</v>
      </c>
      <c r="P37" s="170">
        <f t="shared" si="11"/>
        <v>19.037108721546815</v>
      </c>
      <c r="Q37" s="170">
        <f t="shared" si="11"/>
        <v>19.037108721546815</v>
      </c>
      <c r="R37" s="170">
        <f t="shared" si="11"/>
        <v>19.037108721546815</v>
      </c>
      <c r="S37" s="170">
        <f t="shared" si="11"/>
        <v>19.037108721546815</v>
      </c>
      <c r="T37" s="170">
        <f t="shared" si="11"/>
        <v>19.037108721546815</v>
      </c>
      <c r="U37" s="170">
        <f t="shared" si="11"/>
        <v>19.037108721546815</v>
      </c>
      <c r="V37" s="170">
        <f t="shared" si="11"/>
        <v>19.037108721546815</v>
      </c>
      <c r="W37" s="170">
        <f t="shared" si="11"/>
        <v>15.028606908333391</v>
      </c>
      <c r="X37" s="170">
        <f t="shared" si="11"/>
        <v>0</v>
      </c>
      <c r="Y37" s="170">
        <f t="shared" si="15"/>
        <v>0</v>
      </c>
      <c r="Z37" s="170">
        <f t="shared" si="15"/>
        <v>0</v>
      </c>
      <c r="AA37" s="170">
        <f t="shared" si="14"/>
        <v>0</v>
      </c>
      <c r="AB37" s="170">
        <f t="shared" si="8"/>
        <v>0</v>
      </c>
      <c r="AC37" s="170">
        <f t="shared" si="8"/>
        <v>0</v>
      </c>
      <c r="AD37" s="170">
        <f t="shared" si="8"/>
        <v>0</v>
      </c>
      <c r="AE37" s="170">
        <f t="shared" si="8"/>
        <v>0</v>
      </c>
      <c r="AF37" s="170">
        <f t="shared" si="8"/>
        <v>0</v>
      </c>
      <c r="AG37" s="170">
        <f t="shared" si="8"/>
        <v>0</v>
      </c>
      <c r="AH37" s="170">
        <f t="shared" si="8"/>
        <v>0</v>
      </c>
      <c r="AI37" s="170">
        <f t="shared" si="8"/>
        <v>0</v>
      </c>
      <c r="AJ37" s="170">
        <f t="shared" si="8"/>
        <v>0</v>
      </c>
      <c r="AK37" s="173">
        <f t="shared" si="4"/>
        <v>281.54812900998883</v>
      </c>
      <c r="AM37" s="174"/>
      <c r="AN37" s="175">
        <f t="shared" si="16"/>
        <v>6.928822704496412E-3</v>
      </c>
      <c r="AO37" s="176">
        <f t="shared" si="16"/>
        <v>6.928822704496412E-3</v>
      </c>
      <c r="AP37" s="176">
        <f t="shared" si="16"/>
        <v>6.928822704496412E-3</v>
      </c>
      <c r="AQ37" s="176">
        <f t="shared" si="16"/>
        <v>6.928822704496412E-3</v>
      </c>
      <c r="AR37" s="176">
        <f t="shared" si="16"/>
        <v>6.928822704496412E-3</v>
      </c>
      <c r="AS37" s="176">
        <f t="shared" si="16"/>
        <v>6.928822704496412E-3</v>
      </c>
      <c r="AT37" s="176">
        <f t="shared" si="16"/>
        <v>6.928822704496412E-3</v>
      </c>
      <c r="AU37" s="176">
        <f t="shared" si="16"/>
        <v>6.928822704496412E-3</v>
      </c>
      <c r="AV37" s="176">
        <f t="shared" si="16"/>
        <v>6.928822704496412E-3</v>
      </c>
      <c r="AW37" s="176">
        <f t="shared" si="16"/>
        <v>6.928822704496412E-3</v>
      </c>
      <c r="AX37" s="176">
        <f t="shared" si="16"/>
        <v>6.928822704496412E-3</v>
      </c>
      <c r="AY37" s="176">
        <f t="shared" si="16"/>
        <v>6.928822704496412E-3</v>
      </c>
      <c r="AZ37" s="176">
        <f t="shared" si="16"/>
        <v>6.928822704496412E-3</v>
      </c>
      <c r="BA37" s="176">
        <f t="shared" si="16"/>
        <v>6.928822704496412E-3</v>
      </c>
      <c r="BB37" s="176">
        <f t="shared" si="16"/>
        <v>5.4698722524788492E-3</v>
      </c>
      <c r="BC37" s="176">
        <f t="shared" si="16"/>
        <v>0</v>
      </c>
      <c r="BD37" s="176">
        <f t="shared" si="17"/>
        <v>0</v>
      </c>
      <c r="BE37" s="176">
        <f t="shared" si="17"/>
        <v>0</v>
      </c>
      <c r="BF37" s="176">
        <f t="shared" si="17"/>
        <v>0</v>
      </c>
      <c r="BG37" s="176">
        <f t="shared" si="17"/>
        <v>0</v>
      </c>
      <c r="BH37" s="176">
        <f t="shared" si="17"/>
        <v>0</v>
      </c>
      <c r="BI37" s="176">
        <f t="shared" si="17"/>
        <v>0</v>
      </c>
      <c r="BJ37" s="176">
        <f t="shared" si="17"/>
        <v>0</v>
      </c>
      <c r="BK37" s="176">
        <f t="shared" si="17"/>
        <v>0</v>
      </c>
      <c r="BL37" s="176">
        <f t="shared" si="17"/>
        <v>0</v>
      </c>
      <c r="BM37" s="176">
        <f t="shared" si="17"/>
        <v>0</v>
      </c>
      <c r="BN37" s="176">
        <f t="shared" si="17"/>
        <v>0</v>
      </c>
      <c r="BO37" s="176">
        <f t="shared" si="17"/>
        <v>0</v>
      </c>
      <c r="BQ37" s="174"/>
      <c r="BR37" s="177">
        <f t="shared" si="18"/>
        <v>0</v>
      </c>
      <c r="BS37" s="178">
        <f t="shared" si="18"/>
        <v>0</v>
      </c>
      <c r="BT37" s="178">
        <f t="shared" si="18"/>
        <v>0</v>
      </c>
      <c r="BU37" s="178">
        <f t="shared" si="18"/>
        <v>0</v>
      </c>
      <c r="BV37" s="178">
        <f t="shared" si="18"/>
        <v>0</v>
      </c>
      <c r="BW37" s="178">
        <f t="shared" si="18"/>
        <v>0</v>
      </c>
      <c r="BX37" s="178">
        <f t="shared" si="18"/>
        <v>0</v>
      </c>
      <c r="BY37" s="178">
        <f t="shared" si="18"/>
        <v>0</v>
      </c>
      <c r="BZ37" s="178">
        <f t="shared" si="18"/>
        <v>0</v>
      </c>
      <c r="CA37" s="178">
        <f t="shared" si="18"/>
        <v>0</v>
      </c>
      <c r="CB37" s="178">
        <f t="shared" si="18"/>
        <v>0</v>
      </c>
      <c r="CC37" s="178">
        <f t="shared" si="18"/>
        <v>0</v>
      </c>
      <c r="CD37" s="178">
        <f t="shared" si="18"/>
        <v>0</v>
      </c>
      <c r="CE37" s="178">
        <f t="shared" si="18"/>
        <v>0</v>
      </c>
      <c r="CF37" s="178">
        <f t="shared" si="18"/>
        <v>0</v>
      </c>
      <c r="CG37" s="178">
        <f t="shared" si="18"/>
        <v>0</v>
      </c>
      <c r="CH37" s="178">
        <f t="shared" si="19"/>
        <v>0</v>
      </c>
      <c r="CI37" s="178">
        <f t="shared" si="19"/>
        <v>0</v>
      </c>
      <c r="CJ37" s="178">
        <f t="shared" si="19"/>
        <v>0</v>
      </c>
      <c r="CK37" s="178">
        <f t="shared" si="19"/>
        <v>0</v>
      </c>
      <c r="CL37" s="178">
        <f t="shared" si="19"/>
        <v>0</v>
      </c>
      <c r="CM37" s="178">
        <f t="shared" si="19"/>
        <v>0</v>
      </c>
      <c r="CN37" s="178">
        <f t="shared" si="19"/>
        <v>0</v>
      </c>
      <c r="CO37" s="178">
        <f t="shared" si="19"/>
        <v>0</v>
      </c>
      <c r="CP37" s="178">
        <f t="shared" si="19"/>
        <v>0</v>
      </c>
      <c r="CQ37" s="178">
        <f t="shared" si="19"/>
        <v>0</v>
      </c>
      <c r="CR37" s="178">
        <f t="shared" si="19"/>
        <v>0</v>
      </c>
      <c r="CS37" s="178">
        <f t="shared" si="19"/>
        <v>0</v>
      </c>
    </row>
    <row r="38" spans="1:97" x14ac:dyDescent="0.4">
      <c r="A38" s="167">
        <v>1801519</v>
      </c>
      <c r="B38" s="168" t="s">
        <v>243</v>
      </c>
      <c r="C38" s="169">
        <v>15.307538780636031</v>
      </c>
      <c r="D38" s="170">
        <v>402.14432816540176</v>
      </c>
      <c r="E38" s="170">
        <v>330.56263775196027</v>
      </c>
      <c r="F38" s="171">
        <v>3.5347378644137235E-2</v>
      </c>
      <c r="G38" s="170">
        <v>0</v>
      </c>
      <c r="H38" s="172"/>
      <c r="I38" s="170">
        <f t="shared" si="11"/>
        <v>330.56263775196027</v>
      </c>
      <c r="J38" s="170">
        <f t="shared" si="11"/>
        <v>330.56263775196027</v>
      </c>
      <c r="K38" s="170">
        <f t="shared" si="11"/>
        <v>330.56263775196027</v>
      </c>
      <c r="L38" s="170">
        <f t="shared" si="11"/>
        <v>330.56263775196027</v>
      </c>
      <c r="M38" s="170">
        <f t="shared" si="11"/>
        <v>330.56263775196027</v>
      </c>
      <c r="N38" s="170">
        <f t="shared" si="11"/>
        <v>330.56263775196027</v>
      </c>
      <c r="O38" s="170">
        <f t="shared" si="11"/>
        <v>330.56263775196027</v>
      </c>
      <c r="P38" s="170">
        <f t="shared" si="11"/>
        <v>330.56263775196027</v>
      </c>
      <c r="Q38" s="170">
        <f t="shared" si="11"/>
        <v>330.56263775196027</v>
      </c>
      <c r="R38" s="170">
        <f t="shared" si="11"/>
        <v>330.56263775196027</v>
      </c>
      <c r="S38" s="170">
        <f t="shared" si="11"/>
        <v>330.56263775196027</v>
      </c>
      <c r="T38" s="170">
        <f t="shared" si="11"/>
        <v>330.56263775196027</v>
      </c>
      <c r="U38" s="170">
        <f t="shared" si="11"/>
        <v>330.56263775196027</v>
      </c>
      <c r="V38" s="170">
        <f t="shared" si="11"/>
        <v>330.56263775196027</v>
      </c>
      <c r="W38" s="170">
        <f t="shared" si="11"/>
        <v>330.56263775196027</v>
      </c>
      <c r="X38" s="170">
        <f t="shared" si="11"/>
        <v>101.66083053806804</v>
      </c>
      <c r="Y38" s="170">
        <f t="shared" si="15"/>
        <v>0</v>
      </c>
      <c r="Z38" s="170">
        <f t="shared" si="15"/>
        <v>0</v>
      </c>
      <c r="AA38" s="170">
        <f t="shared" si="14"/>
        <v>0</v>
      </c>
      <c r="AB38" s="170">
        <f t="shared" si="8"/>
        <v>0</v>
      </c>
      <c r="AC38" s="170">
        <f t="shared" si="8"/>
        <v>0</v>
      </c>
      <c r="AD38" s="170">
        <f t="shared" si="8"/>
        <v>0</v>
      </c>
      <c r="AE38" s="170">
        <f t="shared" si="8"/>
        <v>0</v>
      </c>
      <c r="AF38" s="170">
        <f t="shared" si="8"/>
        <v>0</v>
      </c>
      <c r="AG38" s="170">
        <f t="shared" si="8"/>
        <v>0</v>
      </c>
      <c r="AH38" s="170">
        <f t="shared" si="8"/>
        <v>0</v>
      </c>
      <c r="AI38" s="170">
        <f t="shared" si="8"/>
        <v>0</v>
      </c>
      <c r="AJ38" s="170">
        <f t="shared" si="8"/>
        <v>0</v>
      </c>
      <c r="AK38" s="173">
        <f t="shared" si="4"/>
        <v>5060.1003968174718</v>
      </c>
      <c r="AM38" s="174"/>
      <c r="AN38" s="175">
        <f t="shared" si="16"/>
        <v>3.5347378644137235E-2</v>
      </c>
      <c r="AO38" s="176">
        <f t="shared" si="16"/>
        <v>3.5347378644137235E-2</v>
      </c>
      <c r="AP38" s="176">
        <f t="shared" si="16"/>
        <v>3.5347378644137235E-2</v>
      </c>
      <c r="AQ38" s="176">
        <f t="shared" si="16"/>
        <v>3.5347378644137235E-2</v>
      </c>
      <c r="AR38" s="176">
        <f t="shared" si="16"/>
        <v>3.5347378644137235E-2</v>
      </c>
      <c r="AS38" s="176">
        <f t="shared" si="16"/>
        <v>3.5347378644137235E-2</v>
      </c>
      <c r="AT38" s="176">
        <f t="shared" si="16"/>
        <v>3.5347378644137235E-2</v>
      </c>
      <c r="AU38" s="176">
        <f t="shared" si="16"/>
        <v>3.5347378644137235E-2</v>
      </c>
      <c r="AV38" s="176">
        <f t="shared" si="16"/>
        <v>3.5347378644137235E-2</v>
      </c>
      <c r="AW38" s="176">
        <f t="shared" si="16"/>
        <v>3.5347378644137235E-2</v>
      </c>
      <c r="AX38" s="176">
        <f t="shared" si="16"/>
        <v>3.5347378644137235E-2</v>
      </c>
      <c r="AY38" s="176">
        <f t="shared" si="16"/>
        <v>3.5347378644137235E-2</v>
      </c>
      <c r="AZ38" s="176">
        <f t="shared" si="16"/>
        <v>3.5347378644137235E-2</v>
      </c>
      <c r="BA38" s="176">
        <f t="shared" si="16"/>
        <v>3.5347378644137235E-2</v>
      </c>
      <c r="BB38" s="176">
        <f t="shared" si="16"/>
        <v>3.5347378644137235E-2</v>
      </c>
      <c r="BC38" s="176">
        <f t="shared" si="16"/>
        <v>1.0870689726898064E-2</v>
      </c>
      <c r="BD38" s="176">
        <f t="shared" si="17"/>
        <v>0</v>
      </c>
      <c r="BE38" s="176">
        <f t="shared" si="17"/>
        <v>0</v>
      </c>
      <c r="BF38" s="176">
        <f t="shared" si="17"/>
        <v>0</v>
      </c>
      <c r="BG38" s="176">
        <f t="shared" si="17"/>
        <v>0</v>
      </c>
      <c r="BH38" s="176">
        <f t="shared" si="17"/>
        <v>0</v>
      </c>
      <c r="BI38" s="176">
        <f t="shared" si="17"/>
        <v>0</v>
      </c>
      <c r="BJ38" s="176">
        <f t="shared" si="17"/>
        <v>0</v>
      </c>
      <c r="BK38" s="176">
        <f t="shared" si="17"/>
        <v>0</v>
      </c>
      <c r="BL38" s="176">
        <f t="shared" si="17"/>
        <v>0</v>
      </c>
      <c r="BM38" s="176">
        <f t="shared" si="17"/>
        <v>0</v>
      </c>
      <c r="BN38" s="176">
        <f t="shared" si="17"/>
        <v>0</v>
      </c>
      <c r="BO38" s="176">
        <f t="shared" si="17"/>
        <v>0</v>
      </c>
      <c r="BQ38" s="174"/>
      <c r="BR38" s="177">
        <f t="shared" si="18"/>
        <v>0</v>
      </c>
      <c r="BS38" s="178">
        <f t="shared" si="18"/>
        <v>0</v>
      </c>
      <c r="BT38" s="178">
        <f t="shared" si="18"/>
        <v>0</v>
      </c>
      <c r="BU38" s="178">
        <f t="shared" si="18"/>
        <v>0</v>
      </c>
      <c r="BV38" s="178">
        <f t="shared" si="18"/>
        <v>0</v>
      </c>
      <c r="BW38" s="178">
        <f t="shared" si="18"/>
        <v>0</v>
      </c>
      <c r="BX38" s="178">
        <f t="shared" si="18"/>
        <v>0</v>
      </c>
      <c r="BY38" s="178">
        <f t="shared" si="18"/>
        <v>0</v>
      </c>
      <c r="BZ38" s="178">
        <f t="shared" si="18"/>
        <v>0</v>
      </c>
      <c r="CA38" s="178">
        <f t="shared" si="18"/>
        <v>0</v>
      </c>
      <c r="CB38" s="178">
        <f t="shared" si="18"/>
        <v>0</v>
      </c>
      <c r="CC38" s="178">
        <f t="shared" si="18"/>
        <v>0</v>
      </c>
      <c r="CD38" s="178">
        <f t="shared" si="18"/>
        <v>0</v>
      </c>
      <c r="CE38" s="178">
        <f t="shared" si="18"/>
        <v>0</v>
      </c>
      <c r="CF38" s="178">
        <f t="shared" si="18"/>
        <v>0</v>
      </c>
      <c r="CG38" s="178">
        <f t="shared" si="18"/>
        <v>0</v>
      </c>
      <c r="CH38" s="178">
        <f t="shared" si="19"/>
        <v>0</v>
      </c>
      <c r="CI38" s="178">
        <f t="shared" si="19"/>
        <v>0</v>
      </c>
      <c r="CJ38" s="178">
        <f t="shared" si="19"/>
        <v>0</v>
      </c>
      <c r="CK38" s="178">
        <f t="shared" si="19"/>
        <v>0</v>
      </c>
      <c r="CL38" s="178">
        <f t="shared" si="19"/>
        <v>0</v>
      </c>
      <c r="CM38" s="178">
        <f t="shared" si="19"/>
        <v>0</v>
      </c>
      <c r="CN38" s="178">
        <f t="shared" si="19"/>
        <v>0</v>
      </c>
      <c r="CO38" s="178">
        <f t="shared" si="19"/>
        <v>0</v>
      </c>
      <c r="CP38" s="178">
        <f t="shared" si="19"/>
        <v>0</v>
      </c>
      <c r="CQ38" s="178">
        <f t="shared" si="19"/>
        <v>0</v>
      </c>
      <c r="CR38" s="178">
        <f t="shared" si="19"/>
        <v>0</v>
      </c>
      <c r="CS38" s="178">
        <f t="shared" si="19"/>
        <v>0</v>
      </c>
    </row>
    <row r="39" spans="1:97" x14ac:dyDescent="0.4">
      <c r="A39" s="167">
        <v>1801532</v>
      </c>
      <c r="B39" s="168" t="s">
        <v>244</v>
      </c>
      <c r="C39" s="169">
        <v>16.602792062074464</v>
      </c>
      <c r="D39" s="170">
        <v>5.8253401749341789</v>
      </c>
      <c r="E39" s="170">
        <v>4.7884296237958948</v>
      </c>
      <c r="F39" s="171">
        <v>1.239573995925292E-3</v>
      </c>
      <c r="G39" s="170">
        <v>0</v>
      </c>
      <c r="H39" s="172"/>
      <c r="I39" s="170">
        <f t="shared" si="11"/>
        <v>4.7884296237958948</v>
      </c>
      <c r="J39" s="170">
        <f t="shared" si="11"/>
        <v>4.7884296237958948</v>
      </c>
      <c r="K39" s="170">
        <f t="shared" si="11"/>
        <v>4.7884296237958948</v>
      </c>
      <c r="L39" s="170">
        <f t="shared" si="11"/>
        <v>4.7884296237958948</v>
      </c>
      <c r="M39" s="170">
        <f t="shared" si="11"/>
        <v>4.7884296237958948</v>
      </c>
      <c r="N39" s="170">
        <f t="shared" si="11"/>
        <v>4.7884296237958948</v>
      </c>
      <c r="O39" s="170">
        <f t="shared" si="11"/>
        <v>4.7884296237958948</v>
      </c>
      <c r="P39" s="170">
        <f t="shared" si="11"/>
        <v>4.7884296237958948</v>
      </c>
      <c r="Q39" s="170">
        <f t="shared" si="11"/>
        <v>4.7884296237958948</v>
      </c>
      <c r="R39" s="170">
        <f t="shared" si="11"/>
        <v>4.7884296237958948</v>
      </c>
      <c r="S39" s="170">
        <f t="shared" si="11"/>
        <v>4.7884296237958948</v>
      </c>
      <c r="T39" s="170">
        <f t="shared" si="11"/>
        <v>4.7884296237958948</v>
      </c>
      <c r="U39" s="170">
        <f t="shared" si="11"/>
        <v>4.7884296237958948</v>
      </c>
      <c r="V39" s="170">
        <f t="shared" si="11"/>
        <v>4.7884296237958948</v>
      </c>
      <c r="W39" s="170">
        <f t="shared" si="11"/>
        <v>4.7884296237958948</v>
      </c>
      <c r="X39" s="170">
        <f t="shared" si="11"/>
        <v>4.7884296237958948</v>
      </c>
      <c r="Y39" s="170">
        <f t="shared" si="15"/>
        <v>2.8864273670263763</v>
      </c>
      <c r="Z39" s="170">
        <f t="shared" si="15"/>
        <v>0</v>
      </c>
      <c r="AA39" s="170">
        <f t="shared" si="14"/>
        <v>0</v>
      </c>
      <c r="AB39" s="170">
        <f t="shared" si="8"/>
        <v>0</v>
      </c>
      <c r="AC39" s="170">
        <f t="shared" si="8"/>
        <v>0</v>
      </c>
      <c r="AD39" s="170">
        <f t="shared" si="8"/>
        <v>0</v>
      </c>
      <c r="AE39" s="170">
        <f t="shared" si="8"/>
        <v>0</v>
      </c>
      <c r="AF39" s="170">
        <f t="shared" si="8"/>
        <v>0</v>
      </c>
      <c r="AG39" s="170">
        <f t="shared" si="8"/>
        <v>0</v>
      </c>
      <c r="AH39" s="170">
        <f t="shared" si="8"/>
        <v>0</v>
      </c>
      <c r="AI39" s="170">
        <f t="shared" si="8"/>
        <v>0</v>
      </c>
      <c r="AJ39" s="170">
        <f t="shared" si="8"/>
        <v>0</v>
      </c>
      <c r="AK39" s="173">
        <f t="shared" si="4"/>
        <v>79.501301347760673</v>
      </c>
      <c r="AM39" s="174"/>
      <c r="AN39" s="175">
        <f t="shared" si="16"/>
        <v>1.239573995925292E-3</v>
      </c>
      <c r="AO39" s="176">
        <f t="shared" si="16"/>
        <v>1.239573995925292E-3</v>
      </c>
      <c r="AP39" s="176">
        <f t="shared" si="16"/>
        <v>1.239573995925292E-3</v>
      </c>
      <c r="AQ39" s="176">
        <f t="shared" si="16"/>
        <v>1.239573995925292E-3</v>
      </c>
      <c r="AR39" s="176">
        <f t="shared" si="16"/>
        <v>1.239573995925292E-3</v>
      </c>
      <c r="AS39" s="176">
        <f t="shared" si="16"/>
        <v>1.239573995925292E-3</v>
      </c>
      <c r="AT39" s="176">
        <f t="shared" si="16"/>
        <v>1.239573995925292E-3</v>
      </c>
      <c r="AU39" s="176">
        <f t="shared" si="16"/>
        <v>1.239573995925292E-3</v>
      </c>
      <c r="AV39" s="176">
        <f t="shared" si="16"/>
        <v>1.239573995925292E-3</v>
      </c>
      <c r="AW39" s="176">
        <f t="shared" si="16"/>
        <v>1.239573995925292E-3</v>
      </c>
      <c r="AX39" s="176">
        <f t="shared" si="16"/>
        <v>1.239573995925292E-3</v>
      </c>
      <c r="AY39" s="176">
        <f t="shared" si="16"/>
        <v>1.239573995925292E-3</v>
      </c>
      <c r="AZ39" s="176">
        <f t="shared" si="16"/>
        <v>1.239573995925292E-3</v>
      </c>
      <c r="BA39" s="176">
        <f t="shared" si="16"/>
        <v>1.239573995925292E-3</v>
      </c>
      <c r="BB39" s="176">
        <f t="shared" si="16"/>
        <v>1.239573995925292E-3</v>
      </c>
      <c r="BC39" s="176">
        <f t="shared" si="16"/>
        <v>1.239573995925292E-3</v>
      </c>
      <c r="BD39" s="176">
        <f t="shared" si="17"/>
        <v>7.4720536509768974E-4</v>
      </c>
      <c r="BE39" s="176">
        <f t="shared" si="17"/>
        <v>0</v>
      </c>
      <c r="BF39" s="176">
        <f t="shared" si="17"/>
        <v>0</v>
      </c>
      <c r="BG39" s="176">
        <f t="shared" si="17"/>
        <v>0</v>
      </c>
      <c r="BH39" s="176">
        <f t="shared" si="17"/>
        <v>0</v>
      </c>
      <c r="BI39" s="176">
        <f t="shared" si="17"/>
        <v>0</v>
      </c>
      <c r="BJ39" s="176">
        <f t="shared" si="17"/>
        <v>0</v>
      </c>
      <c r="BK39" s="176">
        <f t="shared" si="17"/>
        <v>0</v>
      </c>
      <c r="BL39" s="176">
        <f t="shared" si="17"/>
        <v>0</v>
      </c>
      <c r="BM39" s="176">
        <f t="shared" si="17"/>
        <v>0</v>
      </c>
      <c r="BN39" s="176">
        <f t="shared" si="17"/>
        <v>0</v>
      </c>
      <c r="BO39" s="176">
        <f t="shared" si="17"/>
        <v>0</v>
      </c>
      <c r="BQ39" s="174"/>
      <c r="BR39" s="177">
        <f t="shared" si="18"/>
        <v>0</v>
      </c>
      <c r="BS39" s="178">
        <f t="shared" si="18"/>
        <v>0</v>
      </c>
      <c r="BT39" s="178">
        <f t="shared" si="18"/>
        <v>0</v>
      </c>
      <c r="BU39" s="178">
        <f t="shared" si="18"/>
        <v>0</v>
      </c>
      <c r="BV39" s="178">
        <f t="shared" si="18"/>
        <v>0</v>
      </c>
      <c r="BW39" s="178">
        <f t="shared" si="18"/>
        <v>0</v>
      </c>
      <c r="BX39" s="178">
        <f t="shared" si="18"/>
        <v>0</v>
      </c>
      <c r="BY39" s="178">
        <f t="shared" si="18"/>
        <v>0</v>
      </c>
      <c r="BZ39" s="178">
        <f t="shared" si="18"/>
        <v>0</v>
      </c>
      <c r="CA39" s="178">
        <f t="shared" si="18"/>
        <v>0</v>
      </c>
      <c r="CB39" s="178">
        <f t="shared" si="18"/>
        <v>0</v>
      </c>
      <c r="CC39" s="178">
        <f t="shared" si="18"/>
        <v>0</v>
      </c>
      <c r="CD39" s="178">
        <f t="shared" si="18"/>
        <v>0</v>
      </c>
      <c r="CE39" s="178">
        <f t="shared" si="18"/>
        <v>0</v>
      </c>
      <c r="CF39" s="178">
        <f t="shared" si="18"/>
        <v>0</v>
      </c>
      <c r="CG39" s="178">
        <f t="shared" si="18"/>
        <v>0</v>
      </c>
      <c r="CH39" s="178">
        <f t="shared" si="19"/>
        <v>0</v>
      </c>
      <c r="CI39" s="178">
        <f t="shared" si="19"/>
        <v>0</v>
      </c>
      <c r="CJ39" s="178">
        <f t="shared" si="19"/>
        <v>0</v>
      </c>
      <c r="CK39" s="178">
        <f t="shared" si="19"/>
        <v>0</v>
      </c>
      <c r="CL39" s="178">
        <f t="shared" si="19"/>
        <v>0</v>
      </c>
      <c r="CM39" s="178">
        <f t="shared" si="19"/>
        <v>0</v>
      </c>
      <c r="CN39" s="178">
        <f t="shared" si="19"/>
        <v>0</v>
      </c>
      <c r="CO39" s="178">
        <f t="shared" si="19"/>
        <v>0</v>
      </c>
      <c r="CP39" s="178">
        <f t="shared" si="19"/>
        <v>0</v>
      </c>
      <c r="CQ39" s="178">
        <f t="shared" si="19"/>
        <v>0</v>
      </c>
      <c r="CR39" s="178">
        <f t="shared" si="19"/>
        <v>0</v>
      </c>
      <c r="CS39" s="178">
        <f t="shared" si="19"/>
        <v>0</v>
      </c>
    </row>
    <row r="40" spans="1:97" x14ac:dyDescent="0.4">
      <c r="A40" s="167">
        <v>1801554</v>
      </c>
      <c r="B40" s="168" t="s">
        <v>243</v>
      </c>
      <c r="C40" s="169">
        <v>15.307538780636031</v>
      </c>
      <c r="D40" s="170">
        <v>391.41550161120591</v>
      </c>
      <c r="E40" s="170">
        <v>321.74354232441129</v>
      </c>
      <c r="F40" s="171">
        <v>4.3054222998968709E-2</v>
      </c>
      <c r="G40" s="170">
        <v>0</v>
      </c>
      <c r="H40" s="172"/>
      <c r="I40" s="170">
        <f t="shared" si="11"/>
        <v>321.74354232441129</v>
      </c>
      <c r="J40" s="170">
        <f t="shared" si="11"/>
        <v>321.74354232441129</v>
      </c>
      <c r="K40" s="170">
        <f t="shared" si="11"/>
        <v>321.74354232441129</v>
      </c>
      <c r="L40" s="170">
        <f t="shared" si="11"/>
        <v>321.74354232441129</v>
      </c>
      <c r="M40" s="170">
        <f t="shared" si="11"/>
        <v>321.74354232441129</v>
      </c>
      <c r="N40" s="170">
        <f t="shared" si="11"/>
        <v>321.74354232441129</v>
      </c>
      <c r="O40" s="170">
        <f t="shared" si="11"/>
        <v>321.74354232441129</v>
      </c>
      <c r="P40" s="170">
        <f t="shared" si="11"/>
        <v>321.74354232441129</v>
      </c>
      <c r="Q40" s="170">
        <f t="shared" si="11"/>
        <v>321.74354232441129</v>
      </c>
      <c r="R40" s="170">
        <f t="shared" si="11"/>
        <v>321.74354232441129</v>
      </c>
      <c r="S40" s="170">
        <f t="shared" si="11"/>
        <v>321.74354232441129</v>
      </c>
      <c r="T40" s="170">
        <f t="shared" si="11"/>
        <v>321.74354232441129</v>
      </c>
      <c r="U40" s="170">
        <f t="shared" si="11"/>
        <v>321.74354232441129</v>
      </c>
      <c r="V40" s="170">
        <f t="shared" si="11"/>
        <v>321.74354232441129</v>
      </c>
      <c r="W40" s="170">
        <f t="shared" si="11"/>
        <v>321.74354232441129</v>
      </c>
      <c r="X40" s="170">
        <f t="shared" si="11"/>
        <v>98.948616683966833</v>
      </c>
      <c r="Y40" s="170">
        <f t="shared" si="15"/>
        <v>0</v>
      </c>
      <c r="Z40" s="170">
        <f t="shared" si="15"/>
        <v>0</v>
      </c>
      <c r="AA40" s="170">
        <f t="shared" si="14"/>
        <v>0</v>
      </c>
      <c r="AB40" s="170">
        <f t="shared" si="8"/>
        <v>0</v>
      </c>
      <c r="AC40" s="170">
        <f t="shared" si="8"/>
        <v>0</v>
      </c>
      <c r="AD40" s="170">
        <f t="shared" si="8"/>
        <v>0</v>
      </c>
      <c r="AE40" s="170">
        <f t="shared" si="8"/>
        <v>0</v>
      </c>
      <c r="AF40" s="170">
        <f t="shared" si="8"/>
        <v>0</v>
      </c>
      <c r="AG40" s="170">
        <f t="shared" si="8"/>
        <v>0</v>
      </c>
      <c r="AH40" s="170">
        <f t="shared" si="8"/>
        <v>0</v>
      </c>
      <c r="AI40" s="170">
        <f t="shared" si="8"/>
        <v>0</v>
      </c>
      <c r="AJ40" s="170">
        <f t="shared" si="8"/>
        <v>0</v>
      </c>
      <c r="AK40" s="173">
        <f t="shared" si="4"/>
        <v>4925.1017515501371</v>
      </c>
      <c r="AM40" s="174"/>
      <c r="AN40" s="175">
        <f t="shared" si="16"/>
        <v>4.3054222998968709E-2</v>
      </c>
      <c r="AO40" s="176">
        <f t="shared" si="16"/>
        <v>4.3054222998968709E-2</v>
      </c>
      <c r="AP40" s="176">
        <f t="shared" si="16"/>
        <v>4.3054222998968709E-2</v>
      </c>
      <c r="AQ40" s="176">
        <f t="shared" si="16"/>
        <v>4.3054222998968709E-2</v>
      </c>
      <c r="AR40" s="176">
        <f t="shared" si="16"/>
        <v>4.3054222998968709E-2</v>
      </c>
      <c r="AS40" s="176">
        <f t="shared" si="16"/>
        <v>4.3054222998968709E-2</v>
      </c>
      <c r="AT40" s="176">
        <f t="shared" si="16"/>
        <v>4.3054222998968709E-2</v>
      </c>
      <c r="AU40" s="176">
        <f t="shared" si="16"/>
        <v>4.3054222998968709E-2</v>
      </c>
      <c r="AV40" s="176">
        <f t="shared" si="16"/>
        <v>4.3054222998968709E-2</v>
      </c>
      <c r="AW40" s="176">
        <f t="shared" si="16"/>
        <v>4.3054222998968709E-2</v>
      </c>
      <c r="AX40" s="176">
        <f t="shared" si="16"/>
        <v>4.3054222998968709E-2</v>
      </c>
      <c r="AY40" s="176">
        <f t="shared" si="16"/>
        <v>4.3054222998968709E-2</v>
      </c>
      <c r="AZ40" s="176">
        <f t="shared" si="16"/>
        <v>4.3054222998968709E-2</v>
      </c>
      <c r="BA40" s="176">
        <f t="shared" si="16"/>
        <v>4.3054222998968709E-2</v>
      </c>
      <c r="BB40" s="176">
        <f t="shared" si="16"/>
        <v>4.3054222998968709E-2</v>
      </c>
      <c r="BC40" s="176">
        <f t="shared" si="16"/>
        <v>1.3240843242334618E-2</v>
      </c>
      <c r="BD40" s="176">
        <f t="shared" si="17"/>
        <v>0</v>
      </c>
      <c r="BE40" s="176">
        <f t="shared" si="17"/>
        <v>0</v>
      </c>
      <c r="BF40" s="176">
        <f t="shared" si="17"/>
        <v>0</v>
      </c>
      <c r="BG40" s="176">
        <f t="shared" si="17"/>
        <v>0</v>
      </c>
      <c r="BH40" s="176">
        <f t="shared" si="17"/>
        <v>0</v>
      </c>
      <c r="BI40" s="176">
        <f t="shared" si="17"/>
        <v>0</v>
      </c>
      <c r="BJ40" s="176">
        <f t="shared" si="17"/>
        <v>0</v>
      </c>
      <c r="BK40" s="176">
        <f t="shared" si="17"/>
        <v>0</v>
      </c>
      <c r="BL40" s="176">
        <f t="shared" si="17"/>
        <v>0</v>
      </c>
      <c r="BM40" s="176">
        <f t="shared" si="17"/>
        <v>0</v>
      </c>
      <c r="BN40" s="176">
        <f t="shared" si="17"/>
        <v>0</v>
      </c>
      <c r="BO40" s="176">
        <f t="shared" si="17"/>
        <v>0</v>
      </c>
      <c r="BQ40" s="174"/>
      <c r="BR40" s="177">
        <f t="shared" si="18"/>
        <v>0</v>
      </c>
      <c r="BS40" s="178">
        <f t="shared" si="18"/>
        <v>0</v>
      </c>
      <c r="BT40" s="178">
        <f t="shared" si="18"/>
        <v>0</v>
      </c>
      <c r="BU40" s="178">
        <f t="shared" si="18"/>
        <v>0</v>
      </c>
      <c r="BV40" s="178">
        <f t="shared" si="18"/>
        <v>0</v>
      </c>
      <c r="BW40" s="178">
        <f t="shared" si="18"/>
        <v>0</v>
      </c>
      <c r="BX40" s="178">
        <f t="shared" si="18"/>
        <v>0</v>
      </c>
      <c r="BY40" s="178">
        <f t="shared" si="18"/>
        <v>0</v>
      </c>
      <c r="BZ40" s="178">
        <f t="shared" si="18"/>
        <v>0</v>
      </c>
      <c r="CA40" s="178">
        <f t="shared" si="18"/>
        <v>0</v>
      </c>
      <c r="CB40" s="178">
        <f t="shared" si="18"/>
        <v>0</v>
      </c>
      <c r="CC40" s="178">
        <f t="shared" si="18"/>
        <v>0</v>
      </c>
      <c r="CD40" s="178">
        <f t="shared" si="18"/>
        <v>0</v>
      </c>
      <c r="CE40" s="178">
        <f t="shared" si="18"/>
        <v>0</v>
      </c>
      <c r="CF40" s="178">
        <f t="shared" si="18"/>
        <v>0</v>
      </c>
      <c r="CG40" s="178">
        <f t="shared" si="18"/>
        <v>0</v>
      </c>
      <c r="CH40" s="178">
        <f t="shared" si="19"/>
        <v>0</v>
      </c>
      <c r="CI40" s="178">
        <f t="shared" si="19"/>
        <v>0</v>
      </c>
      <c r="CJ40" s="178">
        <f t="shared" si="19"/>
        <v>0</v>
      </c>
      <c r="CK40" s="178">
        <f t="shared" si="19"/>
        <v>0</v>
      </c>
      <c r="CL40" s="178">
        <f t="shared" si="19"/>
        <v>0</v>
      </c>
      <c r="CM40" s="178">
        <f t="shared" si="19"/>
        <v>0</v>
      </c>
      <c r="CN40" s="178">
        <f t="shared" si="19"/>
        <v>0</v>
      </c>
      <c r="CO40" s="178">
        <f t="shared" si="19"/>
        <v>0</v>
      </c>
      <c r="CP40" s="178">
        <f t="shared" si="19"/>
        <v>0</v>
      </c>
      <c r="CQ40" s="178">
        <f t="shared" si="19"/>
        <v>0</v>
      </c>
      <c r="CR40" s="178">
        <f t="shared" si="19"/>
        <v>0</v>
      </c>
      <c r="CS40" s="178">
        <f t="shared" si="19"/>
        <v>0</v>
      </c>
    </row>
    <row r="41" spans="1:97" x14ac:dyDescent="0.4">
      <c r="A41" s="167">
        <v>1801651</v>
      </c>
      <c r="B41" s="168" t="s">
        <v>244</v>
      </c>
      <c r="C41" s="169">
        <v>11.551304264464575</v>
      </c>
      <c r="D41" s="170">
        <v>80.465821585245322</v>
      </c>
      <c r="E41" s="170">
        <v>66.142905343071661</v>
      </c>
      <c r="F41" s="171">
        <v>5.6482710558132584E-3</v>
      </c>
      <c r="G41" s="170">
        <v>0</v>
      </c>
      <c r="H41" s="172"/>
      <c r="I41" s="170">
        <f t="shared" si="11"/>
        <v>66.142905343071661</v>
      </c>
      <c r="J41" s="170">
        <f t="shared" si="11"/>
        <v>66.142905343071661</v>
      </c>
      <c r="K41" s="170">
        <f t="shared" si="11"/>
        <v>66.142905343071661</v>
      </c>
      <c r="L41" s="170">
        <f t="shared" si="11"/>
        <v>66.142905343071661</v>
      </c>
      <c r="M41" s="170">
        <f t="shared" si="11"/>
        <v>66.142905343071661</v>
      </c>
      <c r="N41" s="170">
        <f t="shared" si="11"/>
        <v>66.142905343071661</v>
      </c>
      <c r="O41" s="170">
        <f t="shared" si="11"/>
        <v>66.142905343071661</v>
      </c>
      <c r="P41" s="170">
        <f t="shared" si="11"/>
        <v>66.142905343071661</v>
      </c>
      <c r="Q41" s="170">
        <f t="shared" si="11"/>
        <v>66.142905343071661</v>
      </c>
      <c r="R41" s="170">
        <f t="shared" si="11"/>
        <v>66.142905343071661</v>
      </c>
      <c r="S41" s="170">
        <f t="shared" si="11"/>
        <v>66.142905343071661</v>
      </c>
      <c r="T41" s="170">
        <f t="shared" si="11"/>
        <v>36.464865779712113</v>
      </c>
      <c r="U41" s="170">
        <f t="shared" si="11"/>
        <v>0</v>
      </c>
      <c r="V41" s="170">
        <f t="shared" si="11"/>
        <v>0</v>
      </c>
      <c r="W41" s="170">
        <f t="shared" si="11"/>
        <v>0</v>
      </c>
      <c r="X41" s="170">
        <f t="shared" si="11"/>
        <v>0</v>
      </c>
      <c r="Y41" s="170">
        <f t="shared" si="15"/>
        <v>0</v>
      </c>
      <c r="Z41" s="170">
        <f t="shared" si="15"/>
        <v>0</v>
      </c>
      <c r="AA41" s="170">
        <f t="shared" si="14"/>
        <v>0</v>
      </c>
      <c r="AB41" s="170">
        <f t="shared" si="8"/>
        <v>0</v>
      </c>
      <c r="AC41" s="170">
        <f t="shared" si="8"/>
        <v>0</v>
      </c>
      <c r="AD41" s="170">
        <f t="shared" si="8"/>
        <v>0</v>
      </c>
      <c r="AE41" s="170">
        <f t="shared" si="8"/>
        <v>0</v>
      </c>
      <c r="AF41" s="170">
        <f t="shared" si="8"/>
        <v>0</v>
      </c>
      <c r="AG41" s="170">
        <f t="shared" si="8"/>
        <v>0</v>
      </c>
      <c r="AH41" s="170">
        <f t="shared" si="8"/>
        <v>0</v>
      </c>
      <c r="AI41" s="170">
        <f t="shared" si="8"/>
        <v>0</v>
      </c>
      <c r="AJ41" s="170">
        <f t="shared" si="8"/>
        <v>0</v>
      </c>
      <c r="AK41" s="173">
        <f t="shared" si="4"/>
        <v>764.03682455350042</v>
      </c>
      <c r="AM41" s="174"/>
      <c r="AN41" s="175">
        <f t="shared" si="16"/>
        <v>5.6482710558132584E-3</v>
      </c>
      <c r="AO41" s="176">
        <f t="shared" si="16"/>
        <v>5.6482710558132584E-3</v>
      </c>
      <c r="AP41" s="176">
        <f t="shared" si="16"/>
        <v>5.6482710558132584E-3</v>
      </c>
      <c r="AQ41" s="176">
        <f t="shared" si="16"/>
        <v>5.6482710558132584E-3</v>
      </c>
      <c r="AR41" s="176">
        <f t="shared" si="16"/>
        <v>5.6482710558132584E-3</v>
      </c>
      <c r="AS41" s="176">
        <f t="shared" si="16"/>
        <v>5.6482710558132584E-3</v>
      </c>
      <c r="AT41" s="176">
        <f t="shared" si="16"/>
        <v>5.6482710558132584E-3</v>
      </c>
      <c r="AU41" s="176">
        <f t="shared" si="16"/>
        <v>5.6482710558132584E-3</v>
      </c>
      <c r="AV41" s="176">
        <f t="shared" si="16"/>
        <v>5.6482710558132584E-3</v>
      </c>
      <c r="AW41" s="176">
        <f t="shared" si="16"/>
        <v>5.6482710558132584E-3</v>
      </c>
      <c r="AX41" s="176">
        <f t="shared" si="16"/>
        <v>5.6482710558132584E-3</v>
      </c>
      <c r="AY41" s="176">
        <f t="shared" si="16"/>
        <v>3.1139159199216754E-3</v>
      </c>
      <c r="AZ41" s="176">
        <f t="shared" si="16"/>
        <v>0</v>
      </c>
      <c r="BA41" s="176">
        <f t="shared" si="16"/>
        <v>0</v>
      </c>
      <c r="BB41" s="176">
        <f t="shared" si="16"/>
        <v>0</v>
      </c>
      <c r="BC41" s="176">
        <f t="shared" si="16"/>
        <v>0</v>
      </c>
      <c r="BD41" s="176">
        <f t="shared" si="17"/>
        <v>0</v>
      </c>
      <c r="BE41" s="176">
        <f t="shared" si="17"/>
        <v>0</v>
      </c>
      <c r="BF41" s="176">
        <f t="shared" si="17"/>
        <v>0</v>
      </c>
      <c r="BG41" s="176">
        <f t="shared" si="17"/>
        <v>0</v>
      </c>
      <c r="BH41" s="176">
        <f t="shared" si="17"/>
        <v>0</v>
      </c>
      <c r="BI41" s="176">
        <f t="shared" si="17"/>
        <v>0</v>
      </c>
      <c r="BJ41" s="176">
        <f t="shared" si="17"/>
        <v>0</v>
      </c>
      <c r="BK41" s="176">
        <f t="shared" si="17"/>
        <v>0</v>
      </c>
      <c r="BL41" s="176">
        <f t="shared" si="17"/>
        <v>0</v>
      </c>
      <c r="BM41" s="176">
        <f t="shared" si="17"/>
        <v>0</v>
      </c>
      <c r="BN41" s="176">
        <f t="shared" si="17"/>
        <v>0</v>
      </c>
      <c r="BO41" s="176">
        <f t="shared" si="17"/>
        <v>0</v>
      </c>
      <c r="BQ41" s="174"/>
      <c r="BR41" s="177">
        <f t="shared" si="18"/>
        <v>0</v>
      </c>
      <c r="BS41" s="178">
        <f t="shared" si="18"/>
        <v>0</v>
      </c>
      <c r="BT41" s="178">
        <f t="shared" si="18"/>
        <v>0</v>
      </c>
      <c r="BU41" s="178">
        <f t="shared" si="18"/>
        <v>0</v>
      </c>
      <c r="BV41" s="178">
        <f t="shared" si="18"/>
        <v>0</v>
      </c>
      <c r="BW41" s="178">
        <f t="shared" si="18"/>
        <v>0</v>
      </c>
      <c r="BX41" s="178">
        <f t="shared" si="18"/>
        <v>0</v>
      </c>
      <c r="BY41" s="178">
        <f t="shared" si="18"/>
        <v>0</v>
      </c>
      <c r="BZ41" s="178">
        <f t="shared" si="18"/>
        <v>0</v>
      </c>
      <c r="CA41" s="178">
        <f t="shared" si="18"/>
        <v>0</v>
      </c>
      <c r="CB41" s="178">
        <f t="shared" si="18"/>
        <v>0</v>
      </c>
      <c r="CC41" s="178">
        <f t="shared" si="18"/>
        <v>0</v>
      </c>
      <c r="CD41" s="178">
        <f t="shared" si="18"/>
        <v>0</v>
      </c>
      <c r="CE41" s="178">
        <f t="shared" si="18"/>
        <v>0</v>
      </c>
      <c r="CF41" s="178">
        <f t="shared" si="18"/>
        <v>0</v>
      </c>
      <c r="CG41" s="178">
        <f t="shared" si="18"/>
        <v>0</v>
      </c>
      <c r="CH41" s="178">
        <f t="shared" si="19"/>
        <v>0</v>
      </c>
      <c r="CI41" s="178">
        <f t="shared" si="19"/>
        <v>0</v>
      </c>
      <c r="CJ41" s="178">
        <f t="shared" si="19"/>
        <v>0</v>
      </c>
      <c r="CK41" s="178">
        <f t="shared" si="19"/>
        <v>0</v>
      </c>
      <c r="CL41" s="178">
        <f t="shared" si="19"/>
        <v>0</v>
      </c>
      <c r="CM41" s="178">
        <f t="shared" si="19"/>
        <v>0</v>
      </c>
      <c r="CN41" s="178">
        <f t="shared" si="19"/>
        <v>0</v>
      </c>
      <c r="CO41" s="178">
        <f t="shared" si="19"/>
        <v>0</v>
      </c>
      <c r="CP41" s="178">
        <f t="shared" si="19"/>
        <v>0</v>
      </c>
      <c r="CQ41" s="178">
        <f t="shared" si="19"/>
        <v>0</v>
      </c>
      <c r="CR41" s="178">
        <f t="shared" si="19"/>
        <v>0</v>
      </c>
      <c r="CS41" s="178">
        <f t="shared" si="19"/>
        <v>0</v>
      </c>
    </row>
    <row r="42" spans="1:97" x14ac:dyDescent="0.4">
      <c r="A42" s="167">
        <v>1801671</v>
      </c>
      <c r="B42" s="168" t="s">
        <v>244</v>
      </c>
      <c r="C42" s="169">
        <v>10.567826617833852</v>
      </c>
      <c r="D42" s="170">
        <v>34.051654716482517</v>
      </c>
      <c r="E42" s="170">
        <v>27.990460176948631</v>
      </c>
      <c r="F42" s="171">
        <v>1.3124135216236737E-2</v>
      </c>
      <c r="G42" s="170">
        <v>0</v>
      </c>
      <c r="H42" s="172"/>
      <c r="I42" s="170">
        <f t="shared" si="11"/>
        <v>27.990460176948631</v>
      </c>
      <c r="J42" s="170">
        <f t="shared" si="11"/>
        <v>27.990460176948631</v>
      </c>
      <c r="K42" s="170">
        <f t="shared" si="11"/>
        <v>27.990460176948631</v>
      </c>
      <c r="L42" s="170">
        <f t="shared" si="11"/>
        <v>27.990460176948631</v>
      </c>
      <c r="M42" s="170">
        <f t="shared" si="11"/>
        <v>27.990460176948631</v>
      </c>
      <c r="N42" s="170">
        <f t="shared" si="11"/>
        <v>27.990460176948631</v>
      </c>
      <c r="O42" s="170">
        <f t="shared" si="11"/>
        <v>27.990460176948631</v>
      </c>
      <c r="P42" s="170">
        <f t="shared" si="11"/>
        <v>27.990460176948631</v>
      </c>
      <c r="Q42" s="170">
        <f t="shared" si="11"/>
        <v>27.990460176948631</v>
      </c>
      <c r="R42" s="170">
        <f t="shared" si="11"/>
        <v>27.990460176948631</v>
      </c>
      <c r="S42" s="170">
        <f t="shared" si="11"/>
        <v>15.893728333889857</v>
      </c>
      <c r="T42" s="170">
        <f t="shared" si="11"/>
        <v>0</v>
      </c>
      <c r="U42" s="170">
        <f t="shared" si="11"/>
        <v>0</v>
      </c>
      <c r="V42" s="170">
        <f t="shared" si="11"/>
        <v>0</v>
      </c>
      <c r="W42" s="170">
        <f t="shared" si="11"/>
        <v>0</v>
      </c>
      <c r="X42" s="170">
        <f t="shared" si="11"/>
        <v>0</v>
      </c>
      <c r="Y42" s="170">
        <f t="shared" si="15"/>
        <v>0</v>
      </c>
      <c r="Z42" s="170">
        <f t="shared" si="15"/>
        <v>0</v>
      </c>
      <c r="AA42" s="170">
        <f t="shared" si="14"/>
        <v>0</v>
      </c>
      <c r="AB42" s="170">
        <f t="shared" si="8"/>
        <v>0</v>
      </c>
      <c r="AC42" s="170">
        <f t="shared" si="8"/>
        <v>0</v>
      </c>
      <c r="AD42" s="170">
        <f t="shared" si="8"/>
        <v>0</v>
      </c>
      <c r="AE42" s="170">
        <f t="shared" ref="AE42:AJ84" si="20">IF(AE$2&lt;$C42,$E42,IF((($C42-AE$2+1)&gt;0),($C42-AE$2+1)*AD42,0))</f>
        <v>0</v>
      </c>
      <c r="AF42" s="170">
        <f t="shared" si="20"/>
        <v>0</v>
      </c>
      <c r="AG42" s="170">
        <f t="shared" si="20"/>
        <v>0</v>
      </c>
      <c r="AH42" s="170">
        <f t="shared" si="20"/>
        <v>0</v>
      </c>
      <c r="AI42" s="170">
        <f t="shared" si="20"/>
        <v>0</v>
      </c>
      <c r="AJ42" s="170">
        <f t="shared" si="20"/>
        <v>0</v>
      </c>
      <c r="AK42" s="173">
        <f t="shared" si="4"/>
        <v>295.79833010337614</v>
      </c>
      <c r="AM42" s="174"/>
      <c r="AN42" s="175">
        <f t="shared" si="16"/>
        <v>1.3124135216236737E-2</v>
      </c>
      <c r="AO42" s="176">
        <f t="shared" si="16"/>
        <v>1.3124135216236737E-2</v>
      </c>
      <c r="AP42" s="176">
        <f t="shared" si="16"/>
        <v>1.3124135216236737E-2</v>
      </c>
      <c r="AQ42" s="176">
        <f t="shared" si="16"/>
        <v>1.3124135216236737E-2</v>
      </c>
      <c r="AR42" s="176">
        <f t="shared" si="16"/>
        <v>1.3124135216236737E-2</v>
      </c>
      <c r="AS42" s="176">
        <f t="shared" si="16"/>
        <v>1.3124135216236737E-2</v>
      </c>
      <c r="AT42" s="176">
        <f t="shared" si="16"/>
        <v>1.3124135216236737E-2</v>
      </c>
      <c r="AU42" s="176">
        <f t="shared" si="16"/>
        <v>1.3124135216236737E-2</v>
      </c>
      <c r="AV42" s="176">
        <f t="shared" si="16"/>
        <v>1.3124135216236737E-2</v>
      </c>
      <c r="AW42" s="176">
        <f t="shared" si="16"/>
        <v>1.3124135216236737E-2</v>
      </c>
      <c r="AX42" s="176">
        <f t="shared" si="16"/>
        <v>7.4522333118298536E-3</v>
      </c>
      <c r="AY42" s="176">
        <f t="shared" si="16"/>
        <v>0</v>
      </c>
      <c r="AZ42" s="176">
        <f t="shared" si="16"/>
        <v>0</v>
      </c>
      <c r="BA42" s="176">
        <f t="shared" si="16"/>
        <v>0</v>
      </c>
      <c r="BB42" s="176">
        <f t="shared" si="16"/>
        <v>0</v>
      </c>
      <c r="BC42" s="176">
        <f t="shared" si="16"/>
        <v>0</v>
      </c>
      <c r="BD42" s="176">
        <f t="shared" si="17"/>
        <v>0</v>
      </c>
      <c r="BE42" s="176">
        <f t="shared" si="17"/>
        <v>0</v>
      </c>
      <c r="BF42" s="176">
        <f t="shared" si="17"/>
        <v>0</v>
      </c>
      <c r="BG42" s="176">
        <f t="shared" si="17"/>
        <v>0</v>
      </c>
      <c r="BH42" s="176">
        <f t="shared" si="17"/>
        <v>0</v>
      </c>
      <c r="BI42" s="176">
        <f t="shared" si="17"/>
        <v>0</v>
      </c>
      <c r="BJ42" s="176">
        <f t="shared" si="17"/>
        <v>0</v>
      </c>
      <c r="BK42" s="176">
        <f t="shared" si="17"/>
        <v>0</v>
      </c>
      <c r="BL42" s="176">
        <f t="shared" si="17"/>
        <v>0</v>
      </c>
      <c r="BM42" s="176">
        <f t="shared" si="17"/>
        <v>0</v>
      </c>
      <c r="BN42" s="176">
        <f t="shared" si="17"/>
        <v>0</v>
      </c>
      <c r="BO42" s="176">
        <f t="shared" si="17"/>
        <v>0</v>
      </c>
      <c r="BQ42" s="174"/>
      <c r="BR42" s="177">
        <f t="shared" si="18"/>
        <v>0</v>
      </c>
      <c r="BS42" s="178">
        <f t="shared" si="18"/>
        <v>0</v>
      </c>
      <c r="BT42" s="178">
        <f t="shared" si="18"/>
        <v>0</v>
      </c>
      <c r="BU42" s="178">
        <f t="shared" si="18"/>
        <v>0</v>
      </c>
      <c r="BV42" s="178">
        <f t="shared" si="18"/>
        <v>0</v>
      </c>
      <c r="BW42" s="178">
        <f t="shared" si="18"/>
        <v>0</v>
      </c>
      <c r="BX42" s="178">
        <f t="shared" si="18"/>
        <v>0</v>
      </c>
      <c r="BY42" s="178">
        <f t="shared" si="18"/>
        <v>0</v>
      </c>
      <c r="BZ42" s="178">
        <f t="shared" si="18"/>
        <v>0</v>
      </c>
      <c r="CA42" s="178">
        <f t="shared" si="18"/>
        <v>0</v>
      </c>
      <c r="CB42" s="178">
        <f t="shared" si="18"/>
        <v>0</v>
      </c>
      <c r="CC42" s="178">
        <f t="shared" si="18"/>
        <v>0</v>
      </c>
      <c r="CD42" s="178">
        <f t="shared" si="18"/>
        <v>0</v>
      </c>
      <c r="CE42" s="178">
        <f t="shared" si="18"/>
        <v>0</v>
      </c>
      <c r="CF42" s="178">
        <f t="shared" si="18"/>
        <v>0</v>
      </c>
      <c r="CG42" s="178">
        <f t="shared" si="18"/>
        <v>0</v>
      </c>
      <c r="CH42" s="178">
        <f t="shared" si="19"/>
        <v>0</v>
      </c>
      <c r="CI42" s="178">
        <f t="shared" si="19"/>
        <v>0</v>
      </c>
      <c r="CJ42" s="178">
        <f t="shared" si="19"/>
        <v>0</v>
      </c>
      <c r="CK42" s="178">
        <f t="shared" si="19"/>
        <v>0</v>
      </c>
      <c r="CL42" s="178">
        <f t="shared" si="19"/>
        <v>0</v>
      </c>
      <c r="CM42" s="178">
        <f t="shared" si="19"/>
        <v>0</v>
      </c>
      <c r="CN42" s="178">
        <f t="shared" si="19"/>
        <v>0</v>
      </c>
      <c r="CO42" s="178">
        <f t="shared" si="19"/>
        <v>0</v>
      </c>
      <c r="CP42" s="178">
        <f t="shared" si="19"/>
        <v>0</v>
      </c>
      <c r="CQ42" s="178">
        <f t="shared" si="19"/>
        <v>0</v>
      </c>
      <c r="CR42" s="178">
        <f t="shared" si="19"/>
        <v>0</v>
      </c>
      <c r="CS42" s="178">
        <f t="shared" si="19"/>
        <v>0</v>
      </c>
    </row>
    <row r="43" spans="1:97" x14ac:dyDescent="0.4">
      <c r="A43" s="167">
        <v>1801673</v>
      </c>
      <c r="B43" s="168" t="s">
        <v>244</v>
      </c>
      <c r="C43" s="169">
        <v>11.551304264464575</v>
      </c>
      <c r="D43" s="170">
        <v>38.724423857152743</v>
      </c>
      <c r="E43" s="170">
        <v>31.831476410579555</v>
      </c>
      <c r="F43" s="171">
        <v>1.2937032602101693E-2</v>
      </c>
      <c r="G43" s="170">
        <v>0</v>
      </c>
      <c r="H43" s="172"/>
      <c r="I43" s="170">
        <f t="shared" si="11"/>
        <v>31.831476410579555</v>
      </c>
      <c r="J43" s="170">
        <f t="shared" si="11"/>
        <v>31.831476410579555</v>
      </c>
      <c r="K43" s="170">
        <f t="shared" ref="K43:X61" si="21">IF(K$2&lt;$C43,$E43,IF((($C43-K$2+1)&gt;0),($C43-K$2+1)*J43,0))</f>
        <v>31.831476410579555</v>
      </c>
      <c r="L43" s="170">
        <f t="shared" si="21"/>
        <v>31.831476410579555</v>
      </c>
      <c r="M43" s="170">
        <f t="shared" si="21"/>
        <v>31.831476410579555</v>
      </c>
      <c r="N43" s="170">
        <f t="shared" si="21"/>
        <v>31.831476410579555</v>
      </c>
      <c r="O43" s="170">
        <f t="shared" si="21"/>
        <v>31.831476410579555</v>
      </c>
      <c r="P43" s="170">
        <f t="shared" si="21"/>
        <v>31.831476410579555</v>
      </c>
      <c r="Q43" s="170">
        <f t="shared" si="21"/>
        <v>31.831476410579555</v>
      </c>
      <c r="R43" s="170">
        <f t="shared" si="21"/>
        <v>31.831476410579555</v>
      </c>
      <c r="S43" s="170">
        <f t="shared" si="21"/>
        <v>31.831476410579555</v>
      </c>
      <c r="T43" s="170">
        <f t="shared" si="21"/>
        <v>17.548828689356021</v>
      </c>
      <c r="U43" s="170">
        <f t="shared" si="21"/>
        <v>0</v>
      </c>
      <c r="V43" s="170">
        <f t="shared" si="21"/>
        <v>0</v>
      </c>
      <c r="W43" s="170">
        <f t="shared" si="21"/>
        <v>0</v>
      </c>
      <c r="X43" s="170">
        <f t="shared" si="21"/>
        <v>0</v>
      </c>
      <c r="Y43" s="170">
        <f t="shared" si="15"/>
        <v>0</v>
      </c>
      <c r="Z43" s="170">
        <f t="shared" si="15"/>
        <v>0</v>
      </c>
      <c r="AA43" s="170">
        <f t="shared" si="14"/>
        <v>0</v>
      </c>
      <c r="AB43" s="170">
        <f t="shared" si="14"/>
        <v>0</v>
      </c>
      <c r="AC43" s="170">
        <f t="shared" si="14"/>
        <v>0</v>
      </c>
      <c r="AD43" s="170">
        <f t="shared" si="14"/>
        <v>0</v>
      </c>
      <c r="AE43" s="170">
        <f t="shared" si="20"/>
        <v>0</v>
      </c>
      <c r="AF43" s="170">
        <f t="shared" si="20"/>
        <v>0</v>
      </c>
      <c r="AG43" s="170">
        <f t="shared" si="20"/>
        <v>0</v>
      </c>
      <c r="AH43" s="170">
        <f t="shared" si="20"/>
        <v>0</v>
      </c>
      <c r="AI43" s="170">
        <f t="shared" si="20"/>
        <v>0</v>
      </c>
      <c r="AJ43" s="170">
        <f t="shared" si="20"/>
        <v>0</v>
      </c>
      <c r="AK43" s="173">
        <f t="shared" si="4"/>
        <v>367.69506920573122</v>
      </c>
      <c r="AM43" s="174"/>
      <c r="AN43" s="175">
        <f t="shared" si="16"/>
        <v>1.2937032602101693E-2</v>
      </c>
      <c r="AO43" s="176">
        <f t="shared" si="16"/>
        <v>1.2937032602101693E-2</v>
      </c>
      <c r="AP43" s="176">
        <f t="shared" si="16"/>
        <v>1.2937032602101693E-2</v>
      </c>
      <c r="AQ43" s="176">
        <f t="shared" si="16"/>
        <v>1.2937032602101693E-2</v>
      </c>
      <c r="AR43" s="176">
        <f t="shared" si="16"/>
        <v>1.2937032602101693E-2</v>
      </c>
      <c r="AS43" s="176">
        <f t="shared" si="16"/>
        <v>1.2937032602101693E-2</v>
      </c>
      <c r="AT43" s="176">
        <f t="shared" si="16"/>
        <v>1.2937032602101693E-2</v>
      </c>
      <c r="AU43" s="176">
        <f t="shared" si="16"/>
        <v>1.2937032602101693E-2</v>
      </c>
      <c r="AV43" s="176">
        <f t="shared" si="16"/>
        <v>1.2937032602101693E-2</v>
      </c>
      <c r="AW43" s="176">
        <f t="shared" si="16"/>
        <v>1.2937032602101693E-2</v>
      </c>
      <c r="AX43" s="176">
        <f t="shared" si="16"/>
        <v>1.2937032602101693E-2</v>
      </c>
      <c r="AY43" s="176">
        <f t="shared" si="16"/>
        <v>7.1322412430558967E-3</v>
      </c>
      <c r="AZ43" s="176">
        <f t="shared" si="16"/>
        <v>0</v>
      </c>
      <c r="BA43" s="176">
        <f t="shared" si="16"/>
        <v>0</v>
      </c>
      <c r="BB43" s="176">
        <f t="shared" si="16"/>
        <v>0</v>
      </c>
      <c r="BC43" s="176">
        <f t="shared" si="16"/>
        <v>0</v>
      </c>
      <c r="BD43" s="176">
        <f t="shared" si="17"/>
        <v>0</v>
      </c>
      <c r="BE43" s="176">
        <f t="shared" si="17"/>
        <v>0</v>
      </c>
      <c r="BF43" s="176">
        <f t="shared" si="17"/>
        <v>0</v>
      </c>
      <c r="BG43" s="176">
        <f t="shared" si="17"/>
        <v>0</v>
      </c>
      <c r="BH43" s="176">
        <f t="shared" si="17"/>
        <v>0</v>
      </c>
      <c r="BI43" s="176">
        <f t="shared" si="17"/>
        <v>0</v>
      </c>
      <c r="BJ43" s="176">
        <f t="shared" si="17"/>
        <v>0</v>
      </c>
      <c r="BK43" s="176">
        <f t="shared" si="17"/>
        <v>0</v>
      </c>
      <c r="BL43" s="176">
        <f t="shared" si="17"/>
        <v>0</v>
      </c>
      <c r="BM43" s="176">
        <f t="shared" si="17"/>
        <v>0</v>
      </c>
      <c r="BN43" s="176">
        <f t="shared" si="17"/>
        <v>0</v>
      </c>
      <c r="BO43" s="176">
        <f t="shared" si="17"/>
        <v>0</v>
      </c>
      <c r="BQ43" s="174"/>
      <c r="BR43" s="177">
        <f t="shared" si="18"/>
        <v>0</v>
      </c>
      <c r="BS43" s="178">
        <f t="shared" si="18"/>
        <v>0</v>
      </c>
      <c r="BT43" s="178">
        <f t="shared" si="18"/>
        <v>0</v>
      </c>
      <c r="BU43" s="178">
        <f t="shared" si="18"/>
        <v>0</v>
      </c>
      <c r="BV43" s="178">
        <f t="shared" si="18"/>
        <v>0</v>
      </c>
      <c r="BW43" s="178">
        <f t="shared" si="18"/>
        <v>0</v>
      </c>
      <c r="BX43" s="178">
        <f t="shared" si="18"/>
        <v>0</v>
      </c>
      <c r="BY43" s="178">
        <f t="shared" si="18"/>
        <v>0</v>
      </c>
      <c r="BZ43" s="178">
        <f t="shared" si="18"/>
        <v>0</v>
      </c>
      <c r="CA43" s="178">
        <f t="shared" si="18"/>
        <v>0</v>
      </c>
      <c r="CB43" s="178">
        <f t="shared" si="18"/>
        <v>0</v>
      </c>
      <c r="CC43" s="178">
        <f t="shared" si="18"/>
        <v>0</v>
      </c>
      <c r="CD43" s="178">
        <f t="shared" si="18"/>
        <v>0</v>
      </c>
      <c r="CE43" s="178">
        <f t="shared" si="18"/>
        <v>0</v>
      </c>
      <c r="CF43" s="178">
        <f t="shared" si="18"/>
        <v>0</v>
      </c>
      <c r="CG43" s="178">
        <f t="shared" si="18"/>
        <v>0</v>
      </c>
      <c r="CH43" s="178">
        <f t="shared" si="19"/>
        <v>0</v>
      </c>
      <c r="CI43" s="178">
        <f t="shared" si="19"/>
        <v>0</v>
      </c>
      <c r="CJ43" s="178">
        <f t="shared" si="19"/>
        <v>0</v>
      </c>
      <c r="CK43" s="178">
        <f t="shared" si="19"/>
        <v>0</v>
      </c>
      <c r="CL43" s="178">
        <f t="shared" si="19"/>
        <v>0</v>
      </c>
      <c r="CM43" s="178">
        <f t="shared" si="19"/>
        <v>0</v>
      </c>
      <c r="CN43" s="178">
        <f t="shared" si="19"/>
        <v>0</v>
      </c>
      <c r="CO43" s="178">
        <f t="shared" si="19"/>
        <v>0</v>
      </c>
      <c r="CP43" s="178">
        <f t="shared" si="19"/>
        <v>0</v>
      </c>
      <c r="CQ43" s="178">
        <f t="shared" si="19"/>
        <v>0</v>
      </c>
      <c r="CR43" s="178">
        <f t="shared" si="19"/>
        <v>0</v>
      </c>
      <c r="CS43" s="178">
        <f t="shared" si="19"/>
        <v>0</v>
      </c>
    </row>
    <row r="44" spans="1:97" x14ac:dyDescent="0.4">
      <c r="A44" s="167">
        <v>1801740</v>
      </c>
      <c r="B44" s="168" t="s">
        <v>243</v>
      </c>
      <c r="C44" s="169">
        <v>9.4200238650067885</v>
      </c>
      <c r="D44" s="170">
        <v>36.597358390438792</v>
      </c>
      <c r="E44" s="170">
        <v>30.083028596940686</v>
      </c>
      <c r="F44" s="171">
        <v>3.9932445736503303E-3</v>
      </c>
      <c r="G44" s="170">
        <v>0</v>
      </c>
      <c r="H44" s="172"/>
      <c r="I44" s="170">
        <f t="shared" ref="I44:O99" si="22">IF(I$2&lt;$C44,$E44,IF((($C44-I$2+1)&gt;0),($C44-I$2+1)*H44,0))</f>
        <v>30.083028596940686</v>
      </c>
      <c r="J44" s="170">
        <f t="shared" si="22"/>
        <v>30.083028596940686</v>
      </c>
      <c r="K44" s="170">
        <f t="shared" si="21"/>
        <v>30.083028596940686</v>
      </c>
      <c r="L44" s="170">
        <f t="shared" si="21"/>
        <v>30.083028596940686</v>
      </c>
      <c r="M44" s="170">
        <f t="shared" si="21"/>
        <v>30.083028596940686</v>
      </c>
      <c r="N44" s="170">
        <f t="shared" si="21"/>
        <v>30.083028596940686</v>
      </c>
      <c r="O44" s="170">
        <f t="shared" si="21"/>
        <v>30.083028596940686</v>
      </c>
      <c r="P44" s="170">
        <f t="shared" si="21"/>
        <v>30.083028596940686</v>
      </c>
      <c r="Q44" s="170">
        <f t="shared" si="21"/>
        <v>30.083028596940686</v>
      </c>
      <c r="R44" s="170">
        <f t="shared" si="21"/>
        <v>12.635589942396772</v>
      </c>
      <c r="S44" s="170">
        <f t="shared" si="21"/>
        <v>0</v>
      </c>
      <c r="T44" s="170">
        <f t="shared" si="21"/>
        <v>0</v>
      </c>
      <c r="U44" s="170">
        <f t="shared" si="21"/>
        <v>0</v>
      </c>
      <c r="V44" s="170">
        <f t="shared" si="21"/>
        <v>0</v>
      </c>
      <c r="W44" s="170">
        <f t="shared" si="21"/>
        <v>0</v>
      </c>
      <c r="X44" s="170">
        <f t="shared" si="21"/>
        <v>0</v>
      </c>
      <c r="Y44" s="170">
        <f t="shared" si="15"/>
        <v>0</v>
      </c>
      <c r="Z44" s="170">
        <f t="shared" si="15"/>
        <v>0</v>
      </c>
      <c r="AA44" s="170">
        <f t="shared" si="14"/>
        <v>0</v>
      </c>
      <c r="AB44" s="170">
        <f t="shared" si="14"/>
        <v>0</v>
      </c>
      <c r="AC44" s="170">
        <f t="shared" si="14"/>
        <v>0</v>
      </c>
      <c r="AD44" s="170">
        <f t="shared" si="14"/>
        <v>0</v>
      </c>
      <c r="AE44" s="170">
        <f t="shared" si="20"/>
        <v>0</v>
      </c>
      <c r="AF44" s="170">
        <f t="shared" si="20"/>
        <v>0</v>
      </c>
      <c r="AG44" s="170">
        <f t="shared" si="20"/>
        <v>0</v>
      </c>
      <c r="AH44" s="170">
        <f t="shared" si="20"/>
        <v>0</v>
      </c>
      <c r="AI44" s="170">
        <f t="shared" si="20"/>
        <v>0</v>
      </c>
      <c r="AJ44" s="170">
        <f t="shared" si="20"/>
        <v>0</v>
      </c>
      <c r="AK44" s="173">
        <f t="shared" si="4"/>
        <v>283.382847314863</v>
      </c>
      <c r="AM44" s="174"/>
      <c r="AN44" s="175">
        <f t="shared" si="16"/>
        <v>3.9932445736503303E-3</v>
      </c>
      <c r="AO44" s="176">
        <f t="shared" si="16"/>
        <v>3.9932445736503303E-3</v>
      </c>
      <c r="AP44" s="176">
        <f t="shared" si="16"/>
        <v>3.9932445736503303E-3</v>
      </c>
      <c r="AQ44" s="176">
        <f t="shared" si="16"/>
        <v>3.9932445736503303E-3</v>
      </c>
      <c r="AR44" s="176">
        <f t="shared" si="16"/>
        <v>3.9932445736503303E-3</v>
      </c>
      <c r="AS44" s="176">
        <f t="shared" si="16"/>
        <v>3.9932445736503303E-3</v>
      </c>
      <c r="AT44" s="176">
        <f t="shared" si="16"/>
        <v>3.9932445736503303E-3</v>
      </c>
      <c r="AU44" s="176">
        <f t="shared" si="16"/>
        <v>3.9932445736503303E-3</v>
      </c>
      <c r="AV44" s="176">
        <f t="shared" si="16"/>
        <v>3.9932445736503303E-3</v>
      </c>
      <c r="AW44" s="176">
        <f t="shared" si="16"/>
        <v>1.6772580197419969E-3</v>
      </c>
      <c r="AX44" s="176">
        <f t="shared" si="16"/>
        <v>0</v>
      </c>
      <c r="AY44" s="176">
        <f t="shared" si="16"/>
        <v>0</v>
      </c>
      <c r="AZ44" s="176">
        <f t="shared" si="16"/>
        <v>0</v>
      </c>
      <c r="BA44" s="176">
        <f t="shared" si="16"/>
        <v>0</v>
      </c>
      <c r="BB44" s="176">
        <f t="shared" si="16"/>
        <v>0</v>
      </c>
      <c r="BC44" s="176">
        <f t="shared" si="16"/>
        <v>0</v>
      </c>
      <c r="BD44" s="176">
        <f t="shared" si="17"/>
        <v>0</v>
      </c>
      <c r="BE44" s="176">
        <f t="shared" si="17"/>
        <v>0</v>
      </c>
      <c r="BF44" s="176">
        <f t="shared" si="17"/>
        <v>0</v>
      </c>
      <c r="BG44" s="176">
        <f t="shared" si="17"/>
        <v>0</v>
      </c>
      <c r="BH44" s="176">
        <f t="shared" si="17"/>
        <v>0</v>
      </c>
      <c r="BI44" s="176">
        <f t="shared" si="17"/>
        <v>0</v>
      </c>
      <c r="BJ44" s="176">
        <f t="shared" si="17"/>
        <v>0</v>
      </c>
      <c r="BK44" s="176">
        <f t="shared" si="17"/>
        <v>0</v>
      </c>
      <c r="BL44" s="176">
        <f t="shared" si="17"/>
        <v>0</v>
      </c>
      <c r="BM44" s="176">
        <f t="shared" si="17"/>
        <v>0</v>
      </c>
      <c r="BN44" s="176">
        <f t="shared" si="17"/>
        <v>0</v>
      </c>
      <c r="BO44" s="176">
        <f t="shared" si="17"/>
        <v>0</v>
      </c>
      <c r="BQ44" s="174"/>
      <c r="BR44" s="177">
        <f t="shared" si="18"/>
        <v>0</v>
      </c>
      <c r="BS44" s="178">
        <f t="shared" si="18"/>
        <v>0</v>
      </c>
      <c r="BT44" s="178">
        <f t="shared" si="18"/>
        <v>0</v>
      </c>
      <c r="BU44" s="178">
        <f t="shared" si="18"/>
        <v>0</v>
      </c>
      <c r="BV44" s="178">
        <f t="shared" si="18"/>
        <v>0</v>
      </c>
      <c r="BW44" s="178">
        <f t="shared" si="18"/>
        <v>0</v>
      </c>
      <c r="BX44" s="178">
        <f t="shared" si="18"/>
        <v>0</v>
      </c>
      <c r="BY44" s="178">
        <f t="shared" si="18"/>
        <v>0</v>
      </c>
      <c r="BZ44" s="178">
        <f t="shared" si="18"/>
        <v>0</v>
      </c>
      <c r="CA44" s="178">
        <f t="shared" si="18"/>
        <v>0</v>
      </c>
      <c r="CB44" s="178">
        <f t="shared" si="18"/>
        <v>0</v>
      </c>
      <c r="CC44" s="178">
        <f t="shared" si="18"/>
        <v>0</v>
      </c>
      <c r="CD44" s="178">
        <f t="shared" si="18"/>
        <v>0</v>
      </c>
      <c r="CE44" s="178">
        <f t="shared" si="18"/>
        <v>0</v>
      </c>
      <c r="CF44" s="178">
        <f t="shared" si="18"/>
        <v>0</v>
      </c>
      <c r="CG44" s="178">
        <f t="shared" si="18"/>
        <v>0</v>
      </c>
      <c r="CH44" s="178">
        <f t="shared" si="19"/>
        <v>0</v>
      </c>
      <c r="CI44" s="178">
        <f t="shared" si="19"/>
        <v>0</v>
      </c>
      <c r="CJ44" s="178">
        <f t="shared" si="19"/>
        <v>0</v>
      </c>
      <c r="CK44" s="178">
        <f t="shared" si="19"/>
        <v>0</v>
      </c>
      <c r="CL44" s="178">
        <f t="shared" si="19"/>
        <v>0</v>
      </c>
      <c r="CM44" s="178">
        <f t="shared" si="19"/>
        <v>0</v>
      </c>
      <c r="CN44" s="178">
        <f t="shared" si="19"/>
        <v>0</v>
      </c>
      <c r="CO44" s="178">
        <f t="shared" si="19"/>
        <v>0</v>
      </c>
      <c r="CP44" s="178">
        <f t="shared" si="19"/>
        <v>0</v>
      </c>
      <c r="CQ44" s="178">
        <f t="shared" si="19"/>
        <v>0</v>
      </c>
      <c r="CR44" s="178">
        <f t="shared" si="19"/>
        <v>0</v>
      </c>
      <c r="CS44" s="178">
        <f t="shared" si="19"/>
        <v>0</v>
      </c>
    </row>
    <row r="45" spans="1:97" x14ac:dyDescent="0.4">
      <c r="A45" s="167">
        <v>1801792</v>
      </c>
      <c r="B45" s="168" t="s">
        <v>243</v>
      </c>
      <c r="C45" s="169">
        <v>9.4200238650067885</v>
      </c>
      <c r="D45" s="170">
        <v>124.60227944056021</v>
      </c>
      <c r="E45" s="170">
        <v>102.42307370014048</v>
      </c>
      <c r="F45" s="171">
        <v>1.0951831451602619E-2</v>
      </c>
      <c r="G45" s="170">
        <v>0</v>
      </c>
      <c r="H45" s="172"/>
      <c r="I45" s="170">
        <f t="shared" si="22"/>
        <v>102.42307370014048</v>
      </c>
      <c r="J45" s="170">
        <f t="shared" si="22"/>
        <v>102.42307370014048</v>
      </c>
      <c r="K45" s="170">
        <f t="shared" si="21"/>
        <v>102.42307370014048</v>
      </c>
      <c r="L45" s="170">
        <f t="shared" si="21"/>
        <v>102.42307370014048</v>
      </c>
      <c r="M45" s="170">
        <f t="shared" si="21"/>
        <v>102.42307370014048</v>
      </c>
      <c r="N45" s="170">
        <f t="shared" si="21"/>
        <v>102.42307370014048</v>
      </c>
      <c r="O45" s="170">
        <f t="shared" si="21"/>
        <v>102.42307370014048</v>
      </c>
      <c r="P45" s="170">
        <f t="shared" si="21"/>
        <v>102.42307370014048</v>
      </c>
      <c r="Q45" s="170">
        <f t="shared" si="21"/>
        <v>102.42307370014048</v>
      </c>
      <c r="R45" s="170">
        <f t="shared" si="21"/>
        <v>43.020135281408152</v>
      </c>
      <c r="S45" s="170">
        <f t="shared" si="21"/>
        <v>0</v>
      </c>
      <c r="T45" s="170">
        <f t="shared" si="21"/>
        <v>0</v>
      </c>
      <c r="U45" s="170">
        <f t="shared" si="21"/>
        <v>0</v>
      </c>
      <c r="V45" s="170">
        <f t="shared" si="21"/>
        <v>0</v>
      </c>
      <c r="W45" s="170">
        <f t="shared" si="21"/>
        <v>0</v>
      </c>
      <c r="X45" s="170">
        <f t="shared" si="21"/>
        <v>0</v>
      </c>
      <c r="Y45" s="170">
        <f t="shared" si="15"/>
        <v>0</v>
      </c>
      <c r="Z45" s="170">
        <f t="shared" si="15"/>
        <v>0</v>
      </c>
      <c r="AA45" s="170">
        <f t="shared" si="14"/>
        <v>0</v>
      </c>
      <c r="AB45" s="170">
        <f t="shared" si="14"/>
        <v>0</v>
      </c>
      <c r="AC45" s="170">
        <f t="shared" si="14"/>
        <v>0</v>
      </c>
      <c r="AD45" s="170">
        <f t="shared" si="14"/>
        <v>0</v>
      </c>
      <c r="AE45" s="170">
        <f t="shared" si="20"/>
        <v>0</v>
      </c>
      <c r="AF45" s="170">
        <f t="shared" si="20"/>
        <v>0</v>
      </c>
      <c r="AG45" s="170">
        <f t="shared" si="20"/>
        <v>0</v>
      </c>
      <c r="AH45" s="170">
        <f t="shared" si="20"/>
        <v>0</v>
      </c>
      <c r="AI45" s="170">
        <f t="shared" si="20"/>
        <v>0</v>
      </c>
      <c r="AJ45" s="170">
        <f t="shared" si="20"/>
        <v>0</v>
      </c>
      <c r="AK45" s="173">
        <f t="shared" si="4"/>
        <v>964.82779858267224</v>
      </c>
      <c r="AM45" s="174"/>
      <c r="AN45" s="175">
        <f t="shared" si="16"/>
        <v>1.0951831451602619E-2</v>
      </c>
      <c r="AO45" s="176">
        <f t="shared" si="16"/>
        <v>1.0951831451602619E-2</v>
      </c>
      <c r="AP45" s="176">
        <f t="shared" si="16"/>
        <v>1.0951831451602619E-2</v>
      </c>
      <c r="AQ45" s="176">
        <f t="shared" si="16"/>
        <v>1.0951831451602619E-2</v>
      </c>
      <c r="AR45" s="176">
        <f t="shared" si="16"/>
        <v>1.0951831451602619E-2</v>
      </c>
      <c r="AS45" s="176">
        <f t="shared" si="16"/>
        <v>1.0951831451602619E-2</v>
      </c>
      <c r="AT45" s="176">
        <f t="shared" si="16"/>
        <v>1.0951831451602619E-2</v>
      </c>
      <c r="AU45" s="176">
        <f t="shared" si="16"/>
        <v>1.0951831451602619E-2</v>
      </c>
      <c r="AV45" s="176">
        <f t="shared" si="16"/>
        <v>1.0951831451602619E-2</v>
      </c>
      <c r="AW45" s="176">
        <f t="shared" si="16"/>
        <v>4.6000305752050387E-3</v>
      </c>
      <c r="AX45" s="176">
        <f t="shared" si="16"/>
        <v>0</v>
      </c>
      <c r="AY45" s="176">
        <f t="shared" si="16"/>
        <v>0</v>
      </c>
      <c r="AZ45" s="176">
        <f t="shared" si="16"/>
        <v>0</v>
      </c>
      <c r="BA45" s="176">
        <f t="shared" si="16"/>
        <v>0</v>
      </c>
      <c r="BB45" s="176">
        <f t="shared" si="16"/>
        <v>0</v>
      </c>
      <c r="BC45" s="176">
        <f t="shared" si="16"/>
        <v>0</v>
      </c>
      <c r="BD45" s="176">
        <f t="shared" si="17"/>
        <v>0</v>
      </c>
      <c r="BE45" s="176">
        <f t="shared" si="17"/>
        <v>0</v>
      </c>
      <c r="BF45" s="176">
        <f t="shared" si="17"/>
        <v>0</v>
      </c>
      <c r="BG45" s="176">
        <f t="shared" si="17"/>
        <v>0</v>
      </c>
      <c r="BH45" s="176">
        <f t="shared" si="17"/>
        <v>0</v>
      </c>
      <c r="BI45" s="176">
        <f t="shared" si="17"/>
        <v>0</v>
      </c>
      <c r="BJ45" s="176">
        <f t="shared" si="17"/>
        <v>0</v>
      </c>
      <c r="BK45" s="176">
        <f t="shared" si="17"/>
        <v>0</v>
      </c>
      <c r="BL45" s="176">
        <f t="shared" si="17"/>
        <v>0</v>
      </c>
      <c r="BM45" s="176">
        <f t="shared" si="17"/>
        <v>0</v>
      </c>
      <c r="BN45" s="176">
        <f t="shared" si="17"/>
        <v>0</v>
      </c>
      <c r="BO45" s="176">
        <f t="shared" si="17"/>
        <v>0</v>
      </c>
      <c r="BQ45" s="174"/>
      <c r="BR45" s="177">
        <f t="shared" si="18"/>
        <v>0</v>
      </c>
      <c r="BS45" s="178">
        <f t="shared" si="18"/>
        <v>0</v>
      </c>
      <c r="BT45" s="178">
        <f t="shared" si="18"/>
        <v>0</v>
      </c>
      <c r="BU45" s="178">
        <f t="shared" si="18"/>
        <v>0</v>
      </c>
      <c r="BV45" s="178">
        <f t="shared" si="18"/>
        <v>0</v>
      </c>
      <c r="BW45" s="178">
        <f t="shared" si="18"/>
        <v>0</v>
      </c>
      <c r="BX45" s="178">
        <f t="shared" si="18"/>
        <v>0</v>
      </c>
      <c r="BY45" s="178">
        <f t="shared" si="18"/>
        <v>0</v>
      </c>
      <c r="BZ45" s="178">
        <f t="shared" si="18"/>
        <v>0</v>
      </c>
      <c r="CA45" s="178">
        <f t="shared" si="18"/>
        <v>0</v>
      </c>
      <c r="CB45" s="178">
        <f t="shared" si="18"/>
        <v>0</v>
      </c>
      <c r="CC45" s="178">
        <f t="shared" si="18"/>
        <v>0</v>
      </c>
      <c r="CD45" s="178">
        <f t="shared" si="18"/>
        <v>0</v>
      </c>
      <c r="CE45" s="178">
        <f t="shared" si="18"/>
        <v>0</v>
      </c>
      <c r="CF45" s="178">
        <f t="shared" si="18"/>
        <v>0</v>
      </c>
      <c r="CG45" s="178">
        <f t="shared" si="18"/>
        <v>0</v>
      </c>
      <c r="CH45" s="178">
        <f t="shared" si="19"/>
        <v>0</v>
      </c>
      <c r="CI45" s="178">
        <f t="shared" si="19"/>
        <v>0</v>
      </c>
      <c r="CJ45" s="178">
        <f t="shared" si="19"/>
        <v>0</v>
      </c>
      <c r="CK45" s="178">
        <f t="shared" si="19"/>
        <v>0</v>
      </c>
      <c r="CL45" s="178">
        <f t="shared" si="19"/>
        <v>0</v>
      </c>
      <c r="CM45" s="178">
        <f t="shared" si="19"/>
        <v>0</v>
      </c>
      <c r="CN45" s="178">
        <f t="shared" si="19"/>
        <v>0</v>
      </c>
      <c r="CO45" s="178">
        <f t="shared" si="19"/>
        <v>0</v>
      </c>
      <c r="CP45" s="178">
        <f t="shared" si="19"/>
        <v>0</v>
      </c>
      <c r="CQ45" s="178">
        <f t="shared" si="19"/>
        <v>0</v>
      </c>
      <c r="CR45" s="178">
        <f t="shared" si="19"/>
        <v>0</v>
      </c>
      <c r="CS45" s="178">
        <f t="shared" si="19"/>
        <v>0</v>
      </c>
    </row>
    <row r="46" spans="1:97" x14ac:dyDescent="0.4">
      <c r="A46" s="167">
        <v>1801793</v>
      </c>
      <c r="B46" s="168" t="s">
        <v>243</v>
      </c>
      <c r="C46" s="169">
        <v>9.4200238650067885</v>
      </c>
      <c r="D46" s="170">
        <v>27.91321126200685</v>
      </c>
      <c r="E46" s="170">
        <v>22.94465965736963</v>
      </c>
      <c r="F46" s="171">
        <v>2.4531216448286999E-3</v>
      </c>
      <c r="G46" s="170">
        <v>0</v>
      </c>
      <c r="H46" s="172"/>
      <c r="I46" s="170">
        <f t="shared" si="22"/>
        <v>22.94465965736963</v>
      </c>
      <c r="J46" s="170">
        <f t="shared" si="22"/>
        <v>22.94465965736963</v>
      </c>
      <c r="K46" s="170">
        <f t="shared" si="21"/>
        <v>22.94465965736963</v>
      </c>
      <c r="L46" s="170">
        <f t="shared" si="21"/>
        <v>22.94465965736963</v>
      </c>
      <c r="M46" s="170">
        <f t="shared" si="21"/>
        <v>22.94465965736963</v>
      </c>
      <c r="N46" s="170">
        <f t="shared" si="21"/>
        <v>22.94465965736963</v>
      </c>
      <c r="O46" s="170">
        <f t="shared" si="21"/>
        <v>22.94465965736963</v>
      </c>
      <c r="P46" s="170">
        <f t="shared" si="21"/>
        <v>22.94465965736963</v>
      </c>
      <c r="Q46" s="170">
        <f t="shared" si="21"/>
        <v>22.94465965736963</v>
      </c>
      <c r="R46" s="170">
        <f t="shared" si="21"/>
        <v>9.6373046305537269</v>
      </c>
      <c r="S46" s="170">
        <f t="shared" si="21"/>
        <v>0</v>
      </c>
      <c r="T46" s="170">
        <f t="shared" si="21"/>
        <v>0</v>
      </c>
      <c r="U46" s="170">
        <f t="shared" si="21"/>
        <v>0</v>
      </c>
      <c r="V46" s="170">
        <f t="shared" si="21"/>
        <v>0</v>
      </c>
      <c r="W46" s="170">
        <f t="shared" si="21"/>
        <v>0</v>
      </c>
      <c r="X46" s="170">
        <f t="shared" si="21"/>
        <v>0</v>
      </c>
      <c r="Y46" s="170">
        <f t="shared" si="15"/>
        <v>0</v>
      </c>
      <c r="Z46" s="170">
        <f t="shared" si="15"/>
        <v>0</v>
      </c>
      <c r="AA46" s="170">
        <f t="shared" si="14"/>
        <v>0</v>
      </c>
      <c r="AB46" s="170">
        <f t="shared" si="14"/>
        <v>0</v>
      </c>
      <c r="AC46" s="170">
        <f t="shared" si="14"/>
        <v>0</v>
      </c>
      <c r="AD46" s="170">
        <f t="shared" si="14"/>
        <v>0</v>
      </c>
      <c r="AE46" s="170">
        <f t="shared" si="20"/>
        <v>0</v>
      </c>
      <c r="AF46" s="170">
        <f t="shared" si="20"/>
        <v>0</v>
      </c>
      <c r="AG46" s="170">
        <f t="shared" si="20"/>
        <v>0</v>
      </c>
      <c r="AH46" s="170">
        <f t="shared" si="20"/>
        <v>0</v>
      </c>
      <c r="AI46" s="170">
        <f t="shared" si="20"/>
        <v>0</v>
      </c>
      <c r="AJ46" s="170">
        <f t="shared" si="20"/>
        <v>0</v>
      </c>
      <c r="AK46" s="173">
        <f t="shared" si="4"/>
        <v>216.13924154688044</v>
      </c>
      <c r="AM46" s="174"/>
      <c r="AN46" s="175">
        <f t="shared" si="16"/>
        <v>2.4531216448286999E-3</v>
      </c>
      <c r="AO46" s="176">
        <f t="shared" si="16"/>
        <v>2.4531216448286999E-3</v>
      </c>
      <c r="AP46" s="176">
        <f t="shared" si="16"/>
        <v>2.4531216448286999E-3</v>
      </c>
      <c r="AQ46" s="176">
        <f t="shared" si="16"/>
        <v>2.4531216448286999E-3</v>
      </c>
      <c r="AR46" s="176">
        <f t="shared" si="16"/>
        <v>2.4531216448286999E-3</v>
      </c>
      <c r="AS46" s="176">
        <f t="shared" si="16"/>
        <v>2.4531216448286999E-3</v>
      </c>
      <c r="AT46" s="176">
        <f t="shared" si="16"/>
        <v>2.4531216448286999E-3</v>
      </c>
      <c r="AU46" s="176">
        <f t="shared" si="16"/>
        <v>2.4531216448286999E-3</v>
      </c>
      <c r="AV46" s="176">
        <f t="shared" si="16"/>
        <v>2.4531216448286999E-3</v>
      </c>
      <c r="AW46" s="176">
        <f t="shared" si="16"/>
        <v>1.0303696345927607E-3</v>
      </c>
      <c r="AX46" s="176">
        <f t="shared" si="16"/>
        <v>0</v>
      </c>
      <c r="AY46" s="176">
        <f t="shared" si="16"/>
        <v>0</v>
      </c>
      <c r="AZ46" s="176">
        <f t="shared" si="16"/>
        <v>0</v>
      </c>
      <c r="BA46" s="176">
        <f t="shared" si="16"/>
        <v>0</v>
      </c>
      <c r="BB46" s="176">
        <f t="shared" si="16"/>
        <v>0</v>
      </c>
      <c r="BC46" s="176">
        <f t="shared" ref="BC46:BO61" si="23">IF(BC$2&lt;$C46,$F46,IF((($C46-BC$2+1)&gt;0),($C46-BC$2+1)*$F46,0))</f>
        <v>0</v>
      </c>
      <c r="BD46" s="176">
        <f t="shared" si="23"/>
        <v>0</v>
      </c>
      <c r="BE46" s="176">
        <f t="shared" si="23"/>
        <v>0</v>
      </c>
      <c r="BF46" s="176">
        <f t="shared" si="23"/>
        <v>0</v>
      </c>
      <c r="BG46" s="176">
        <f t="shared" si="23"/>
        <v>0</v>
      </c>
      <c r="BH46" s="176">
        <f t="shared" si="17"/>
        <v>0</v>
      </c>
      <c r="BI46" s="176">
        <f t="shared" si="17"/>
        <v>0</v>
      </c>
      <c r="BJ46" s="176">
        <f t="shared" si="17"/>
        <v>0</v>
      </c>
      <c r="BK46" s="176">
        <f t="shared" si="17"/>
        <v>0</v>
      </c>
      <c r="BL46" s="176">
        <f t="shared" si="17"/>
        <v>0</v>
      </c>
      <c r="BM46" s="176">
        <f t="shared" si="17"/>
        <v>0</v>
      </c>
      <c r="BN46" s="176">
        <f t="shared" si="17"/>
        <v>0</v>
      </c>
      <c r="BO46" s="176">
        <f t="shared" si="17"/>
        <v>0</v>
      </c>
      <c r="BQ46" s="174"/>
      <c r="BR46" s="177">
        <f t="shared" si="18"/>
        <v>0</v>
      </c>
      <c r="BS46" s="178">
        <f t="shared" si="18"/>
        <v>0</v>
      </c>
      <c r="BT46" s="178">
        <f t="shared" si="18"/>
        <v>0</v>
      </c>
      <c r="BU46" s="178">
        <f t="shared" si="18"/>
        <v>0</v>
      </c>
      <c r="BV46" s="178">
        <f t="shared" si="18"/>
        <v>0</v>
      </c>
      <c r="BW46" s="178">
        <f t="shared" si="18"/>
        <v>0</v>
      </c>
      <c r="BX46" s="178">
        <f t="shared" si="18"/>
        <v>0</v>
      </c>
      <c r="BY46" s="178">
        <f t="shared" si="18"/>
        <v>0</v>
      </c>
      <c r="BZ46" s="178">
        <f t="shared" si="18"/>
        <v>0</v>
      </c>
      <c r="CA46" s="178">
        <f t="shared" si="18"/>
        <v>0</v>
      </c>
      <c r="CB46" s="178">
        <f t="shared" si="18"/>
        <v>0</v>
      </c>
      <c r="CC46" s="178">
        <f t="shared" si="18"/>
        <v>0</v>
      </c>
      <c r="CD46" s="178">
        <f t="shared" si="18"/>
        <v>0</v>
      </c>
      <c r="CE46" s="178">
        <f t="shared" si="18"/>
        <v>0</v>
      </c>
      <c r="CF46" s="178">
        <f t="shared" si="18"/>
        <v>0</v>
      </c>
      <c r="CG46" s="178">
        <f t="shared" ref="CG46:CS61" si="24">IF(CG$2&lt;$C46,$G46,IF((($C46-CG$2+1)&gt;0),($C46-CG$2+1)*$G46,0))</f>
        <v>0</v>
      </c>
      <c r="CH46" s="178">
        <f t="shared" si="24"/>
        <v>0</v>
      </c>
      <c r="CI46" s="178">
        <f t="shared" si="24"/>
        <v>0</v>
      </c>
      <c r="CJ46" s="178">
        <f t="shared" si="24"/>
        <v>0</v>
      </c>
      <c r="CK46" s="178">
        <f t="shared" si="24"/>
        <v>0</v>
      </c>
      <c r="CL46" s="178">
        <f t="shared" si="19"/>
        <v>0</v>
      </c>
      <c r="CM46" s="178">
        <f t="shared" si="19"/>
        <v>0</v>
      </c>
      <c r="CN46" s="178">
        <f t="shared" si="19"/>
        <v>0</v>
      </c>
      <c r="CO46" s="178">
        <f t="shared" si="19"/>
        <v>0</v>
      </c>
      <c r="CP46" s="178">
        <f t="shared" si="19"/>
        <v>0</v>
      </c>
      <c r="CQ46" s="178">
        <f t="shared" si="19"/>
        <v>0</v>
      </c>
      <c r="CR46" s="178">
        <f t="shared" si="19"/>
        <v>0</v>
      </c>
      <c r="CS46" s="178">
        <f t="shared" si="19"/>
        <v>0</v>
      </c>
    </row>
    <row r="47" spans="1:97" x14ac:dyDescent="0.4">
      <c r="A47" s="167">
        <v>1801907</v>
      </c>
      <c r="B47" s="168" t="s">
        <v>243</v>
      </c>
      <c r="C47" s="169">
        <v>12.708900833558108</v>
      </c>
      <c r="D47" s="170">
        <v>1224.1063807911469</v>
      </c>
      <c r="E47" s="170">
        <v>1006.2154450103226</v>
      </c>
      <c r="F47" s="171">
        <v>0.11786727295447458</v>
      </c>
      <c r="G47" s="170">
        <v>0</v>
      </c>
      <c r="H47" s="172"/>
      <c r="I47" s="170">
        <f t="shared" si="22"/>
        <v>1006.2154450103226</v>
      </c>
      <c r="J47" s="170">
        <f t="shared" si="22"/>
        <v>1006.2154450103226</v>
      </c>
      <c r="K47" s="170">
        <f t="shared" si="21"/>
        <v>1006.2154450103226</v>
      </c>
      <c r="L47" s="170">
        <f t="shared" si="21"/>
        <v>1006.2154450103226</v>
      </c>
      <c r="M47" s="170">
        <f t="shared" si="21"/>
        <v>1006.2154450103226</v>
      </c>
      <c r="N47" s="170">
        <f t="shared" si="21"/>
        <v>1006.2154450103226</v>
      </c>
      <c r="O47" s="170">
        <f t="shared" si="21"/>
        <v>1006.2154450103226</v>
      </c>
      <c r="P47" s="170">
        <f t="shared" si="21"/>
        <v>1006.2154450103226</v>
      </c>
      <c r="Q47" s="170">
        <f t="shared" si="21"/>
        <v>1006.2154450103226</v>
      </c>
      <c r="R47" s="170">
        <f t="shared" si="21"/>
        <v>1006.2154450103226</v>
      </c>
      <c r="S47" s="170">
        <f t="shared" si="21"/>
        <v>1006.2154450103226</v>
      </c>
      <c r="T47" s="170">
        <f t="shared" si="21"/>
        <v>1006.2154450103226</v>
      </c>
      <c r="U47" s="170">
        <f t="shared" si="21"/>
        <v>713.30696770685995</v>
      </c>
      <c r="V47" s="170">
        <f t="shared" si="21"/>
        <v>0</v>
      </c>
      <c r="W47" s="170">
        <f t="shared" si="21"/>
        <v>0</v>
      </c>
      <c r="X47" s="170">
        <f t="shared" si="21"/>
        <v>0</v>
      </c>
      <c r="Y47" s="170">
        <f t="shared" si="15"/>
        <v>0</v>
      </c>
      <c r="Z47" s="170">
        <f t="shared" si="15"/>
        <v>0</v>
      </c>
      <c r="AA47" s="170">
        <f t="shared" si="14"/>
        <v>0</v>
      </c>
      <c r="AB47" s="170">
        <f t="shared" si="14"/>
        <v>0</v>
      </c>
      <c r="AC47" s="170">
        <f t="shared" si="14"/>
        <v>0</v>
      </c>
      <c r="AD47" s="170">
        <f t="shared" si="14"/>
        <v>0</v>
      </c>
      <c r="AE47" s="170">
        <f t="shared" si="20"/>
        <v>0</v>
      </c>
      <c r="AF47" s="170">
        <f t="shared" si="20"/>
        <v>0</v>
      </c>
      <c r="AG47" s="170">
        <f t="shared" si="20"/>
        <v>0</v>
      </c>
      <c r="AH47" s="170">
        <f t="shared" si="20"/>
        <v>0</v>
      </c>
      <c r="AI47" s="170">
        <f t="shared" si="20"/>
        <v>0</v>
      </c>
      <c r="AJ47" s="170">
        <f t="shared" si="20"/>
        <v>0</v>
      </c>
      <c r="AK47" s="173">
        <f t="shared" si="4"/>
        <v>12787.892307830731</v>
      </c>
      <c r="AM47" s="174"/>
      <c r="AN47" s="175">
        <f t="shared" ref="AN47:BC62" si="25">IF(AN$2&lt;$C47,$F47,IF((($C47-AN$2+1)&gt;0),($C47-AN$2+1)*$F47,0))</f>
        <v>0.11786727295447458</v>
      </c>
      <c r="AO47" s="176">
        <f t="shared" si="25"/>
        <v>0.11786727295447458</v>
      </c>
      <c r="AP47" s="176">
        <f t="shared" si="25"/>
        <v>0.11786727295447458</v>
      </c>
      <c r="AQ47" s="176">
        <f t="shared" si="25"/>
        <v>0.11786727295447458</v>
      </c>
      <c r="AR47" s="176">
        <f t="shared" si="25"/>
        <v>0.11786727295447458</v>
      </c>
      <c r="AS47" s="176">
        <f t="shared" si="25"/>
        <v>0.11786727295447458</v>
      </c>
      <c r="AT47" s="176">
        <f t="shared" si="25"/>
        <v>0.11786727295447458</v>
      </c>
      <c r="AU47" s="176">
        <f t="shared" si="25"/>
        <v>0.11786727295447458</v>
      </c>
      <c r="AV47" s="176">
        <f t="shared" si="25"/>
        <v>0.11786727295447458</v>
      </c>
      <c r="AW47" s="176">
        <f t="shared" si="25"/>
        <v>0.11786727295447458</v>
      </c>
      <c r="AX47" s="176">
        <f t="shared" si="25"/>
        <v>0.11786727295447458</v>
      </c>
      <c r="AY47" s="176">
        <f t="shared" si="25"/>
        <v>0.11786727295447458</v>
      </c>
      <c r="AZ47" s="176">
        <f t="shared" si="25"/>
        <v>8.3556208046648039E-2</v>
      </c>
      <c r="BA47" s="176">
        <f t="shared" si="25"/>
        <v>0</v>
      </c>
      <c r="BB47" s="176">
        <f t="shared" si="25"/>
        <v>0</v>
      </c>
      <c r="BC47" s="176">
        <f t="shared" si="25"/>
        <v>0</v>
      </c>
      <c r="BD47" s="176">
        <f t="shared" si="23"/>
        <v>0</v>
      </c>
      <c r="BE47" s="176">
        <f t="shared" si="23"/>
        <v>0</v>
      </c>
      <c r="BF47" s="176">
        <f t="shared" si="23"/>
        <v>0</v>
      </c>
      <c r="BG47" s="176">
        <f t="shared" si="23"/>
        <v>0</v>
      </c>
      <c r="BH47" s="176">
        <f t="shared" si="23"/>
        <v>0</v>
      </c>
      <c r="BI47" s="176">
        <f t="shared" si="23"/>
        <v>0</v>
      </c>
      <c r="BJ47" s="176">
        <f t="shared" si="23"/>
        <v>0</v>
      </c>
      <c r="BK47" s="176">
        <f t="shared" si="23"/>
        <v>0</v>
      </c>
      <c r="BL47" s="176">
        <f t="shared" si="23"/>
        <v>0</v>
      </c>
      <c r="BM47" s="176">
        <f t="shared" si="23"/>
        <v>0</v>
      </c>
      <c r="BN47" s="176">
        <f t="shared" si="23"/>
        <v>0</v>
      </c>
      <c r="BO47" s="176">
        <f t="shared" si="23"/>
        <v>0</v>
      </c>
      <c r="BQ47" s="174"/>
      <c r="BR47" s="177">
        <f t="shared" ref="BR47:CG62" si="26">IF(BR$2&lt;$C47,$G47,IF((($C47-BR$2+1)&gt;0),($C47-BR$2+1)*$G47,0))</f>
        <v>0</v>
      </c>
      <c r="BS47" s="178">
        <f t="shared" si="26"/>
        <v>0</v>
      </c>
      <c r="BT47" s="178">
        <f t="shared" si="26"/>
        <v>0</v>
      </c>
      <c r="BU47" s="178">
        <f t="shared" si="26"/>
        <v>0</v>
      </c>
      <c r="BV47" s="178">
        <f t="shared" si="26"/>
        <v>0</v>
      </c>
      <c r="BW47" s="178">
        <f t="shared" si="26"/>
        <v>0</v>
      </c>
      <c r="BX47" s="178">
        <f t="shared" si="26"/>
        <v>0</v>
      </c>
      <c r="BY47" s="178">
        <f t="shared" si="26"/>
        <v>0</v>
      </c>
      <c r="BZ47" s="178">
        <f t="shared" si="26"/>
        <v>0</v>
      </c>
      <c r="CA47" s="178">
        <f t="shared" si="26"/>
        <v>0</v>
      </c>
      <c r="CB47" s="178">
        <f t="shared" si="26"/>
        <v>0</v>
      </c>
      <c r="CC47" s="178">
        <f t="shared" si="26"/>
        <v>0</v>
      </c>
      <c r="CD47" s="178">
        <f t="shared" si="26"/>
        <v>0</v>
      </c>
      <c r="CE47" s="178">
        <f t="shared" si="26"/>
        <v>0</v>
      </c>
      <c r="CF47" s="178">
        <f t="shared" si="26"/>
        <v>0</v>
      </c>
      <c r="CG47" s="178">
        <f t="shared" si="26"/>
        <v>0</v>
      </c>
      <c r="CH47" s="178">
        <f t="shared" si="24"/>
        <v>0</v>
      </c>
      <c r="CI47" s="178">
        <f t="shared" si="24"/>
        <v>0</v>
      </c>
      <c r="CJ47" s="178">
        <f t="shared" si="24"/>
        <v>0</v>
      </c>
      <c r="CK47" s="178">
        <f t="shared" si="24"/>
        <v>0</v>
      </c>
      <c r="CL47" s="178">
        <f t="shared" si="24"/>
        <v>0</v>
      </c>
      <c r="CM47" s="178">
        <f t="shared" si="24"/>
        <v>0</v>
      </c>
      <c r="CN47" s="178">
        <f t="shared" si="24"/>
        <v>0</v>
      </c>
      <c r="CO47" s="178">
        <f t="shared" si="24"/>
        <v>0</v>
      </c>
      <c r="CP47" s="178">
        <f t="shared" si="24"/>
        <v>0</v>
      </c>
      <c r="CQ47" s="178">
        <f t="shared" si="24"/>
        <v>0</v>
      </c>
      <c r="CR47" s="178">
        <f t="shared" si="24"/>
        <v>0</v>
      </c>
      <c r="CS47" s="178">
        <f t="shared" si="24"/>
        <v>0</v>
      </c>
    </row>
    <row r="48" spans="1:97" x14ac:dyDescent="0.4">
      <c r="A48" s="167">
        <v>1802041</v>
      </c>
      <c r="B48" s="168" t="s">
        <v>243</v>
      </c>
      <c r="C48" s="169">
        <v>17.662544746887729</v>
      </c>
      <c r="D48" s="170">
        <v>356.75895819684303</v>
      </c>
      <c r="E48" s="170">
        <v>293.25586363780496</v>
      </c>
      <c r="F48" s="171">
        <v>3.1372131012576507E-2</v>
      </c>
      <c r="G48" s="170">
        <v>0</v>
      </c>
      <c r="H48" s="172"/>
      <c r="I48" s="170">
        <f t="shared" si="22"/>
        <v>293.25586363780496</v>
      </c>
      <c r="J48" s="170">
        <f t="shared" si="22"/>
        <v>293.25586363780496</v>
      </c>
      <c r="K48" s="170">
        <f t="shared" si="21"/>
        <v>293.25586363780496</v>
      </c>
      <c r="L48" s="170">
        <f t="shared" si="21"/>
        <v>293.25586363780496</v>
      </c>
      <c r="M48" s="170">
        <f t="shared" si="21"/>
        <v>293.25586363780496</v>
      </c>
      <c r="N48" s="170">
        <f t="shared" si="21"/>
        <v>293.25586363780496</v>
      </c>
      <c r="O48" s="170">
        <f t="shared" si="21"/>
        <v>293.25586363780496</v>
      </c>
      <c r="P48" s="170">
        <f t="shared" si="21"/>
        <v>293.25586363780496</v>
      </c>
      <c r="Q48" s="170">
        <f t="shared" si="21"/>
        <v>293.25586363780496</v>
      </c>
      <c r="R48" s="170">
        <f t="shared" si="21"/>
        <v>293.25586363780496</v>
      </c>
      <c r="S48" s="170">
        <f t="shared" si="21"/>
        <v>293.25586363780496</v>
      </c>
      <c r="T48" s="170">
        <f t="shared" si="21"/>
        <v>293.25586363780496</v>
      </c>
      <c r="U48" s="170">
        <f t="shared" si="21"/>
        <v>293.25586363780496</v>
      </c>
      <c r="V48" s="170">
        <f t="shared" si="21"/>
        <v>293.25586363780496</v>
      </c>
      <c r="W48" s="170">
        <f t="shared" si="21"/>
        <v>293.25586363780496</v>
      </c>
      <c r="X48" s="170">
        <f t="shared" si="21"/>
        <v>293.25586363780496</v>
      </c>
      <c r="Y48" s="170">
        <f t="shared" si="15"/>
        <v>293.25586363780496</v>
      </c>
      <c r="Z48" s="170">
        <f t="shared" si="15"/>
        <v>194.29513194725186</v>
      </c>
      <c r="AA48" s="170">
        <f t="shared" si="14"/>
        <v>0</v>
      </c>
      <c r="AB48" s="170">
        <f t="shared" si="14"/>
        <v>0</v>
      </c>
      <c r="AC48" s="170">
        <f t="shared" si="14"/>
        <v>0</v>
      </c>
      <c r="AD48" s="170">
        <f t="shared" si="14"/>
        <v>0</v>
      </c>
      <c r="AE48" s="170">
        <f t="shared" si="20"/>
        <v>0</v>
      </c>
      <c r="AF48" s="170">
        <f t="shared" si="20"/>
        <v>0</v>
      </c>
      <c r="AG48" s="170">
        <f t="shared" si="20"/>
        <v>0</v>
      </c>
      <c r="AH48" s="170">
        <f t="shared" si="20"/>
        <v>0</v>
      </c>
      <c r="AI48" s="170">
        <f t="shared" si="20"/>
        <v>0</v>
      </c>
      <c r="AJ48" s="170">
        <f t="shared" si="20"/>
        <v>0</v>
      </c>
      <c r="AK48" s="173">
        <f t="shared" si="4"/>
        <v>5179.644813789937</v>
      </c>
      <c r="AM48" s="174"/>
      <c r="AN48" s="175">
        <f t="shared" si="25"/>
        <v>3.1372131012576507E-2</v>
      </c>
      <c r="AO48" s="176">
        <f t="shared" si="25"/>
        <v>3.1372131012576507E-2</v>
      </c>
      <c r="AP48" s="176">
        <f t="shared" si="25"/>
        <v>3.1372131012576507E-2</v>
      </c>
      <c r="AQ48" s="176">
        <f t="shared" si="25"/>
        <v>3.1372131012576507E-2</v>
      </c>
      <c r="AR48" s="176">
        <f t="shared" si="25"/>
        <v>3.1372131012576507E-2</v>
      </c>
      <c r="AS48" s="176">
        <f t="shared" si="25"/>
        <v>3.1372131012576507E-2</v>
      </c>
      <c r="AT48" s="176">
        <f t="shared" si="25"/>
        <v>3.1372131012576507E-2</v>
      </c>
      <c r="AU48" s="176">
        <f t="shared" si="25"/>
        <v>3.1372131012576507E-2</v>
      </c>
      <c r="AV48" s="176">
        <f t="shared" si="25"/>
        <v>3.1372131012576507E-2</v>
      </c>
      <c r="AW48" s="176">
        <f t="shared" si="25"/>
        <v>3.1372131012576507E-2</v>
      </c>
      <c r="AX48" s="176">
        <f t="shared" si="25"/>
        <v>3.1372131012576507E-2</v>
      </c>
      <c r="AY48" s="176">
        <f t="shared" si="25"/>
        <v>3.1372131012576507E-2</v>
      </c>
      <c r="AZ48" s="176">
        <f t="shared" si="25"/>
        <v>3.1372131012576507E-2</v>
      </c>
      <c r="BA48" s="176">
        <f t="shared" si="25"/>
        <v>3.1372131012576507E-2</v>
      </c>
      <c r="BB48" s="176">
        <f t="shared" si="25"/>
        <v>3.1372131012576507E-2</v>
      </c>
      <c r="BC48" s="176">
        <f t="shared" si="23"/>
        <v>3.1372131012576507E-2</v>
      </c>
      <c r="BD48" s="176">
        <f t="shared" si="23"/>
        <v>3.1372131012576507E-2</v>
      </c>
      <c r="BE48" s="176">
        <f t="shared" si="23"/>
        <v>2.0785440601056176E-2</v>
      </c>
      <c r="BF48" s="176">
        <f t="shared" si="23"/>
        <v>0</v>
      </c>
      <c r="BG48" s="176">
        <f t="shared" si="23"/>
        <v>0</v>
      </c>
      <c r="BH48" s="176">
        <f t="shared" si="23"/>
        <v>0</v>
      </c>
      <c r="BI48" s="176">
        <f t="shared" si="23"/>
        <v>0</v>
      </c>
      <c r="BJ48" s="176">
        <f t="shared" si="23"/>
        <v>0</v>
      </c>
      <c r="BK48" s="176">
        <f t="shared" si="23"/>
        <v>0</v>
      </c>
      <c r="BL48" s="176">
        <f t="shared" si="23"/>
        <v>0</v>
      </c>
      <c r="BM48" s="176">
        <f t="shared" si="23"/>
        <v>0</v>
      </c>
      <c r="BN48" s="176">
        <f t="shared" si="23"/>
        <v>0</v>
      </c>
      <c r="BO48" s="176">
        <f t="shared" si="23"/>
        <v>0</v>
      </c>
      <c r="BQ48" s="174"/>
      <c r="BR48" s="177">
        <f t="shared" si="26"/>
        <v>0</v>
      </c>
      <c r="BS48" s="178">
        <f t="shared" si="26"/>
        <v>0</v>
      </c>
      <c r="BT48" s="178">
        <f t="shared" si="26"/>
        <v>0</v>
      </c>
      <c r="BU48" s="178">
        <f t="shared" si="26"/>
        <v>0</v>
      </c>
      <c r="BV48" s="178">
        <f t="shared" si="26"/>
        <v>0</v>
      </c>
      <c r="BW48" s="178">
        <f t="shared" si="26"/>
        <v>0</v>
      </c>
      <c r="BX48" s="178">
        <f t="shared" si="26"/>
        <v>0</v>
      </c>
      <c r="BY48" s="178">
        <f t="shared" si="26"/>
        <v>0</v>
      </c>
      <c r="BZ48" s="178">
        <f t="shared" si="26"/>
        <v>0</v>
      </c>
      <c r="CA48" s="178">
        <f t="shared" si="26"/>
        <v>0</v>
      </c>
      <c r="CB48" s="178">
        <f t="shared" si="26"/>
        <v>0</v>
      </c>
      <c r="CC48" s="178">
        <f t="shared" si="26"/>
        <v>0</v>
      </c>
      <c r="CD48" s="178">
        <f t="shared" si="26"/>
        <v>0</v>
      </c>
      <c r="CE48" s="178">
        <f t="shared" si="26"/>
        <v>0</v>
      </c>
      <c r="CF48" s="178">
        <f t="shared" si="26"/>
        <v>0</v>
      </c>
      <c r="CG48" s="178">
        <f t="shared" si="24"/>
        <v>0</v>
      </c>
      <c r="CH48" s="178">
        <f t="shared" si="24"/>
        <v>0</v>
      </c>
      <c r="CI48" s="178">
        <f t="shared" si="24"/>
        <v>0</v>
      </c>
      <c r="CJ48" s="178">
        <f t="shared" si="24"/>
        <v>0</v>
      </c>
      <c r="CK48" s="178">
        <f t="shared" si="24"/>
        <v>0</v>
      </c>
      <c r="CL48" s="178">
        <f t="shared" si="24"/>
        <v>0</v>
      </c>
      <c r="CM48" s="178">
        <f t="shared" si="24"/>
        <v>0</v>
      </c>
      <c r="CN48" s="178">
        <f t="shared" si="24"/>
        <v>0</v>
      </c>
      <c r="CO48" s="178">
        <f t="shared" si="24"/>
        <v>0</v>
      </c>
      <c r="CP48" s="178">
        <f t="shared" si="24"/>
        <v>0</v>
      </c>
      <c r="CQ48" s="178">
        <f t="shared" si="24"/>
        <v>0</v>
      </c>
      <c r="CR48" s="178">
        <f t="shared" si="24"/>
        <v>0</v>
      </c>
      <c r="CS48" s="178">
        <f t="shared" si="24"/>
        <v>0</v>
      </c>
    </row>
    <row r="49" spans="1:97" x14ac:dyDescent="0.4">
      <c r="A49" s="167">
        <v>1802141</v>
      </c>
      <c r="B49" s="168" t="s">
        <v>243</v>
      </c>
      <c r="C49" s="169">
        <v>17.662544746887729</v>
      </c>
      <c r="D49" s="170">
        <v>199.65951011760936</v>
      </c>
      <c r="E49" s="170">
        <v>164.12011731667488</v>
      </c>
      <c r="F49" s="171">
        <v>1.7549095107602154E-2</v>
      </c>
      <c r="G49" s="170">
        <v>0</v>
      </c>
      <c r="H49" s="172"/>
      <c r="I49" s="170">
        <f t="shared" si="22"/>
        <v>164.12011731667488</v>
      </c>
      <c r="J49" s="170">
        <f t="shared" si="22"/>
        <v>164.12011731667488</v>
      </c>
      <c r="K49" s="170">
        <f t="shared" si="21"/>
        <v>164.12011731667488</v>
      </c>
      <c r="L49" s="170">
        <f t="shared" si="21"/>
        <v>164.12011731667488</v>
      </c>
      <c r="M49" s="170">
        <f t="shared" si="21"/>
        <v>164.12011731667488</v>
      </c>
      <c r="N49" s="170">
        <f t="shared" si="21"/>
        <v>164.12011731667488</v>
      </c>
      <c r="O49" s="170">
        <f t="shared" si="21"/>
        <v>164.12011731667488</v>
      </c>
      <c r="P49" s="170">
        <f t="shared" si="21"/>
        <v>164.12011731667488</v>
      </c>
      <c r="Q49" s="170">
        <f t="shared" si="21"/>
        <v>164.12011731667488</v>
      </c>
      <c r="R49" s="170">
        <f t="shared" si="21"/>
        <v>164.12011731667488</v>
      </c>
      <c r="S49" s="170">
        <f t="shared" si="21"/>
        <v>164.12011731667488</v>
      </c>
      <c r="T49" s="170">
        <f t="shared" si="21"/>
        <v>164.12011731667488</v>
      </c>
      <c r="U49" s="170">
        <f t="shared" si="21"/>
        <v>164.12011731667488</v>
      </c>
      <c r="V49" s="170">
        <f t="shared" si="21"/>
        <v>164.12011731667488</v>
      </c>
      <c r="W49" s="170">
        <f t="shared" si="21"/>
        <v>164.12011731667488</v>
      </c>
      <c r="X49" s="170">
        <f t="shared" si="21"/>
        <v>164.12011731667488</v>
      </c>
      <c r="Y49" s="170">
        <f t="shared" si="15"/>
        <v>164.12011731667488</v>
      </c>
      <c r="Z49" s="170">
        <f t="shared" si="15"/>
        <v>108.73692158676074</v>
      </c>
      <c r="AA49" s="170">
        <f t="shared" si="14"/>
        <v>0</v>
      </c>
      <c r="AB49" s="170">
        <f t="shared" si="14"/>
        <v>0</v>
      </c>
      <c r="AC49" s="170">
        <f t="shared" si="14"/>
        <v>0</v>
      </c>
      <c r="AD49" s="170">
        <f t="shared" si="14"/>
        <v>0</v>
      </c>
      <c r="AE49" s="170">
        <f t="shared" si="20"/>
        <v>0</v>
      </c>
      <c r="AF49" s="170">
        <f t="shared" si="20"/>
        <v>0</v>
      </c>
      <c r="AG49" s="170">
        <f t="shared" si="20"/>
        <v>0</v>
      </c>
      <c r="AH49" s="170">
        <f t="shared" si="20"/>
        <v>0</v>
      </c>
      <c r="AI49" s="170">
        <f t="shared" si="20"/>
        <v>0</v>
      </c>
      <c r="AJ49" s="170">
        <f t="shared" si="20"/>
        <v>0</v>
      </c>
      <c r="AK49" s="173">
        <f t="shared" si="4"/>
        <v>2898.7789159702343</v>
      </c>
      <c r="AM49" s="174"/>
      <c r="AN49" s="175">
        <f t="shared" si="25"/>
        <v>1.7549095107602154E-2</v>
      </c>
      <c r="AO49" s="176">
        <f t="shared" si="25"/>
        <v>1.7549095107602154E-2</v>
      </c>
      <c r="AP49" s="176">
        <f t="shared" si="25"/>
        <v>1.7549095107602154E-2</v>
      </c>
      <c r="AQ49" s="176">
        <f t="shared" si="25"/>
        <v>1.7549095107602154E-2</v>
      </c>
      <c r="AR49" s="176">
        <f t="shared" si="25"/>
        <v>1.7549095107602154E-2</v>
      </c>
      <c r="AS49" s="176">
        <f t="shared" si="25"/>
        <v>1.7549095107602154E-2</v>
      </c>
      <c r="AT49" s="176">
        <f t="shared" si="25"/>
        <v>1.7549095107602154E-2</v>
      </c>
      <c r="AU49" s="176">
        <f t="shared" si="25"/>
        <v>1.7549095107602154E-2</v>
      </c>
      <c r="AV49" s="176">
        <f t="shared" si="25"/>
        <v>1.7549095107602154E-2</v>
      </c>
      <c r="AW49" s="176">
        <f t="shared" si="25"/>
        <v>1.7549095107602154E-2</v>
      </c>
      <c r="AX49" s="176">
        <f t="shared" si="25"/>
        <v>1.7549095107602154E-2</v>
      </c>
      <c r="AY49" s="176">
        <f t="shared" si="25"/>
        <v>1.7549095107602154E-2</v>
      </c>
      <c r="AZ49" s="176">
        <f t="shared" si="25"/>
        <v>1.7549095107602154E-2</v>
      </c>
      <c r="BA49" s="176">
        <f t="shared" si="25"/>
        <v>1.7549095107602154E-2</v>
      </c>
      <c r="BB49" s="176">
        <f t="shared" si="25"/>
        <v>1.7549095107602154E-2</v>
      </c>
      <c r="BC49" s="176">
        <f t="shared" si="23"/>
        <v>1.7549095107602154E-2</v>
      </c>
      <c r="BD49" s="176">
        <f t="shared" si="23"/>
        <v>1.7549095107602154E-2</v>
      </c>
      <c r="BE49" s="176">
        <f t="shared" si="23"/>
        <v>1.1627060776174952E-2</v>
      </c>
      <c r="BF49" s="176">
        <f t="shared" si="23"/>
        <v>0</v>
      </c>
      <c r="BG49" s="176">
        <f t="shared" si="23"/>
        <v>0</v>
      </c>
      <c r="BH49" s="176">
        <f t="shared" si="23"/>
        <v>0</v>
      </c>
      <c r="BI49" s="176">
        <f t="shared" si="23"/>
        <v>0</v>
      </c>
      <c r="BJ49" s="176">
        <f t="shared" si="23"/>
        <v>0</v>
      </c>
      <c r="BK49" s="176">
        <f t="shared" si="23"/>
        <v>0</v>
      </c>
      <c r="BL49" s="176">
        <f t="shared" si="23"/>
        <v>0</v>
      </c>
      <c r="BM49" s="176">
        <f t="shared" si="23"/>
        <v>0</v>
      </c>
      <c r="BN49" s="176">
        <f t="shared" si="23"/>
        <v>0</v>
      </c>
      <c r="BO49" s="176">
        <f t="shared" si="23"/>
        <v>0</v>
      </c>
      <c r="BQ49" s="174"/>
      <c r="BR49" s="177">
        <f t="shared" si="26"/>
        <v>0</v>
      </c>
      <c r="BS49" s="178">
        <f t="shared" si="26"/>
        <v>0</v>
      </c>
      <c r="BT49" s="178">
        <f t="shared" si="26"/>
        <v>0</v>
      </c>
      <c r="BU49" s="178">
        <f t="shared" si="26"/>
        <v>0</v>
      </c>
      <c r="BV49" s="178">
        <f t="shared" si="26"/>
        <v>0</v>
      </c>
      <c r="BW49" s="178">
        <f t="shared" si="26"/>
        <v>0</v>
      </c>
      <c r="BX49" s="178">
        <f t="shared" si="26"/>
        <v>0</v>
      </c>
      <c r="BY49" s="178">
        <f t="shared" si="26"/>
        <v>0</v>
      </c>
      <c r="BZ49" s="178">
        <f t="shared" si="26"/>
        <v>0</v>
      </c>
      <c r="CA49" s="178">
        <f t="shared" si="26"/>
        <v>0</v>
      </c>
      <c r="CB49" s="178">
        <f t="shared" si="26"/>
        <v>0</v>
      </c>
      <c r="CC49" s="178">
        <f t="shared" si="26"/>
        <v>0</v>
      </c>
      <c r="CD49" s="178">
        <f t="shared" si="26"/>
        <v>0</v>
      </c>
      <c r="CE49" s="178">
        <f t="shared" si="26"/>
        <v>0</v>
      </c>
      <c r="CF49" s="178">
        <f t="shared" si="26"/>
        <v>0</v>
      </c>
      <c r="CG49" s="178">
        <f t="shared" si="24"/>
        <v>0</v>
      </c>
      <c r="CH49" s="178">
        <f t="shared" si="24"/>
        <v>0</v>
      </c>
      <c r="CI49" s="178">
        <f t="shared" si="24"/>
        <v>0</v>
      </c>
      <c r="CJ49" s="178">
        <f t="shared" si="24"/>
        <v>0</v>
      </c>
      <c r="CK49" s="178">
        <f t="shared" si="24"/>
        <v>0</v>
      </c>
      <c r="CL49" s="178">
        <f t="shared" si="24"/>
        <v>0</v>
      </c>
      <c r="CM49" s="178">
        <f t="shared" si="24"/>
        <v>0</v>
      </c>
      <c r="CN49" s="178">
        <f t="shared" si="24"/>
        <v>0</v>
      </c>
      <c r="CO49" s="178">
        <f t="shared" si="24"/>
        <v>0</v>
      </c>
      <c r="CP49" s="178">
        <f t="shared" si="24"/>
        <v>0</v>
      </c>
      <c r="CQ49" s="178">
        <f t="shared" si="24"/>
        <v>0</v>
      </c>
      <c r="CR49" s="178">
        <f t="shared" si="24"/>
        <v>0</v>
      </c>
      <c r="CS49" s="178">
        <f t="shared" si="24"/>
        <v>0</v>
      </c>
    </row>
    <row r="50" spans="1:97" x14ac:dyDescent="0.4">
      <c r="A50" s="167">
        <v>1802324</v>
      </c>
      <c r="B50" s="168" t="s">
        <v>243</v>
      </c>
      <c r="C50" s="169">
        <v>17.662544746887729</v>
      </c>
      <c r="D50" s="170">
        <v>180.88448436998704</v>
      </c>
      <c r="E50" s="170">
        <v>148.68704615212934</v>
      </c>
      <c r="F50" s="171">
        <v>1.5899606146082178E-2</v>
      </c>
      <c r="G50" s="170">
        <v>0</v>
      </c>
      <c r="H50" s="172"/>
      <c r="I50" s="170">
        <f t="shared" si="22"/>
        <v>148.68704615212934</v>
      </c>
      <c r="J50" s="170">
        <f t="shared" si="22"/>
        <v>148.68704615212934</v>
      </c>
      <c r="K50" s="170">
        <f t="shared" si="21"/>
        <v>148.68704615212934</v>
      </c>
      <c r="L50" s="170">
        <f t="shared" si="21"/>
        <v>148.68704615212934</v>
      </c>
      <c r="M50" s="170">
        <f t="shared" si="21"/>
        <v>148.68704615212934</v>
      </c>
      <c r="N50" s="170">
        <f t="shared" si="21"/>
        <v>148.68704615212934</v>
      </c>
      <c r="O50" s="170">
        <f t="shared" si="21"/>
        <v>148.68704615212934</v>
      </c>
      <c r="P50" s="170">
        <f t="shared" si="21"/>
        <v>148.68704615212934</v>
      </c>
      <c r="Q50" s="170">
        <f t="shared" si="21"/>
        <v>148.68704615212934</v>
      </c>
      <c r="R50" s="170">
        <f t="shared" si="21"/>
        <v>148.68704615212934</v>
      </c>
      <c r="S50" s="170">
        <f t="shared" si="21"/>
        <v>148.68704615212934</v>
      </c>
      <c r="T50" s="170">
        <f t="shared" si="21"/>
        <v>148.68704615212934</v>
      </c>
      <c r="U50" s="170">
        <f t="shared" si="21"/>
        <v>148.68704615212934</v>
      </c>
      <c r="V50" s="170">
        <f t="shared" si="21"/>
        <v>148.68704615212934</v>
      </c>
      <c r="W50" s="170">
        <f t="shared" si="21"/>
        <v>148.68704615212934</v>
      </c>
      <c r="X50" s="170">
        <f t="shared" si="21"/>
        <v>148.68704615212934</v>
      </c>
      <c r="Y50" s="170">
        <f t="shared" si="15"/>
        <v>148.68704615212934</v>
      </c>
      <c r="Z50" s="170">
        <f t="shared" si="15"/>
        <v>98.511821358346623</v>
      </c>
      <c r="AA50" s="170">
        <f t="shared" si="14"/>
        <v>0</v>
      </c>
      <c r="AB50" s="170">
        <f t="shared" si="14"/>
        <v>0</v>
      </c>
      <c r="AC50" s="170">
        <f t="shared" si="14"/>
        <v>0</v>
      </c>
      <c r="AD50" s="170">
        <f t="shared" si="14"/>
        <v>0</v>
      </c>
      <c r="AE50" s="170">
        <f t="shared" si="20"/>
        <v>0</v>
      </c>
      <c r="AF50" s="170">
        <f t="shared" si="20"/>
        <v>0</v>
      </c>
      <c r="AG50" s="170">
        <f t="shared" si="20"/>
        <v>0</v>
      </c>
      <c r="AH50" s="170">
        <f t="shared" si="20"/>
        <v>0</v>
      </c>
      <c r="AI50" s="170">
        <f t="shared" si="20"/>
        <v>0</v>
      </c>
      <c r="AJ50" s="170">
        <f t="shared" si="20"/>
        <v>0</v>
      </c>
      <c r="AK50" s="173">
        <f t="shared" si="4"/>
        <v>2626.1916059445452</v>
      </c>
      <c r="AM50" s="174"/>
      <c r="AN50" s="175">
        <f t="shared" si="25"/>
        <v>1.5899606146082178E-2</v>
      </c>
      <c r="AO50" s="176">
        <f t="shared" si="25"/>
        <v>1.5899606146082178E-2</v>
      </c>
      <c r="AP50" s="176">
        <f t="shared" si="25"/>
        <v>1.5899606146082178E-2</v>
      </c>
      <c r="AQ50" s="176">
        <f t="shared" si="25"/>
        <v>1.5899606146082178E-2</v>
      </c>
      <c r="AR50" s="176">
        <f t="shared" si="25"/>
        <v>1.5899606146082178E-2</v>
      </c>
      <c r="AS50" s="176">
        <f t="shared" si="25"/>
        <v>1.5899606146082178E-2</v>
      </c>
      <c r="AT50" s="176">
        <f t="shared" si="25"/>
        <v>1.5899606146082178E-2</v>
      </c>
      <c r="AU50" s="176">
        <f t="shared" si="25"/>
        <v>1.5899606146082178E-2</v>
      </c>
      <c r="AV50" s="176">
        <f t="shared" si="25"/>
        <v>1.5899606146082178E-2</v>
      </c>
      <c r="AW50" s="176">
        <f t="shared" si="25"/>
        <v>1.5899606146082178E-2</v>
      </c>
      <c r="AX50" s="176">
        <f t="shared" si="25"/>
        <v>1.5899606146082178E-2</v>
      </c>
      <c r="AY50" s="176">
        <f t="shared" si="25"/>
        <v>1.5899606146082178E-2</v>
      </c>
      <c r="AZ50" s="176">
        <f t="shared" si="25"/>
        <v>1.5899606146082178E-2</v>
      </c>
      <c r="BA50" s="176">
        <f t="shared" si="25"/>
        <v>1.5899606146082178E-2</v>
      </c>
      <c r="BB50" s="176">
        <f t="shared" si="25"/>
        <v>1.5899606146082178E-2</v>
      </c>
      <c r="BC50" s="176">
        <f t="shared" si="23"/>
        <v>1.5899606146082178E-2</v>
      </c>
      <c r="BD50" s="176">
        <f t="shared" si="23"/>
        <v>1.5899606146082178E-2</v>
      </c>
      <c r="BE50" s="176">
        <f t="shared" si="23"/>
        <v>1.0534200529670598E-2</v>
      </c>
      <c r="BF50" s="176">
        <f t="shared" si="23"/>
        <v>0</v>
      </c>
      <c r="BG50" s="176">
        <f t="shared" si="23"/>
        <v>0</v>
      </c>
      <c r="BH50" s="176">
        <f t="shared" si="23"/>
        <v>0</v>
      </c>
      <c r="BI50" s="176">
        <f t="shared" si="23"/>
        <v>0</v>
      </c>
      <c r="BJ50" s="176">
        <f t="shared" si="23"/>
        <v>0</v>
      </c>
      <c r="BK50" s="176">
        <f t="shared" si="23"/>
        <v>0</v>
      </c>
      <c r="BL50" s="176">
        <f t="shared" si="23"/>
        <v>0</v>
      </c>
      <c r="BM50" s="176">
        <f t="shared" si="23"/>
        <v>0</v>
      </c>
      <c r="BN50" s="176">
        <f t="shared" si="23"/>
        <v>0</v>
      </c>
      <c r="BO50" s="176">
        <f t="shared" si="23"/>
        <v>0</v>
      </c>
      <c r="BQ50" s="174"/>
      <c r="BR50" s="177">
        <f t="shared" si="26"/>
        <v>0</v>
      </c>
      <c r="BS50" s="178">
        <f t="shared" si="26"/>
        <v>0</v>
      </c>
      <c r="BT50" s="178">
        <f t="shared" si="26"/>
        <v>0</v>
      </c>
      <c r="BU50" s="178">
        <f t="shared" si="26"/>
        <v>0</v>
      </c>
      <c r="BV50" s="178">
        <f t="shared" si="26"/>
        <v>0</v>
      </c>
      <c r="BW50" s="178">
        <f t="shared" si="26"/>
        <v>0</v>
      </c>
      <c r="BX50" s="178">
        <f t="shared" si="26"/>
        <v>0</v>
      </c>
      <c r="BY50" s="178">
        <f t="shared" si="26"/>
        <v>0</v>
      </c>
      <c r="BZ50" s="178">
        <f t="shared" si="26"/>
        <v>0</v>
      </c>
      <c r="CA50" s="178">
        <f t="shared" si="26"/>
        <v>0</v>
      </c>
      <c r="CB50" s="178">
        <f t="shared" si="26"/>
        <v>0</v>
      </c>
      <c r="CC50" s="178">
        <f t="shared" si="26"/>
        <v>0</v>
      </c>
      <c r="CD50" s="178">
        <f t="shared" si="26"/>
        <v>0</v>
      </c>
      <c r="CE50" s="178">
        <f t="shared" si="26"/>
        <v>0</v>
      </c>
      <c r="CF50" s="178">
        <f t="shared" si="26"/>
        <v>0</v>
      </c>
      <c r="CG50" s="178">
        <f t="shared" si="24"/>
        <v>0</v>
      </c>
      <c r="CH50" s="178">
        <f t="shared" si="24"/>
        <v>0</v>
      </c>
      <c r="CI50" s="178">
        <f t="shared" si="24"/>
        <v>0</v>
      </c>
      <c r="CJ50" s="178">
        <f t="shared" si="24"/>
        <v>0</v>
      </c>
      <c r="CK50" s="178">
        <f t="shared" si="24"/>
        <v>0</v>
      </c>
      <c r="CL50" s="178">
        <f t="shared" si="24"/>
        <v>0</v>
      </c>
      <c r="CM50" s="178">
        <f t="shared" si="24"/>
        <v>0</v>
      </c>
      <c r="CN50" s="178">
        <f t="shared" si="24"/>
        <v>0</v>
      </c>
      <c r="CO50" s="178">
        <f t="shared" si="24"/>
        <v>0</v>
      </c>
      <c r="CP50" s="178">
        <f t="shared" si="24"/>
        <v>0</v>
      </c>
      <c r="CQ50" s="178">
        <f t="shared" si="24"/>
        <v>0</v>
      </c>
      <c r="CR50" s="178">
        <f t="shared" si="24"/>
        <v>0</v>
      </c>
      <c r="CS50" s="178">
        <f t="shared" si="24"/>
        <v>0</v>
      </c>
    </row>
    <row r="51" spans="1:97" x14ac:dyDescent="0.4">
      <c r="A51" s="167">
        <v>1900012</v>
      </c>
      <c r="B51" s="168" t="s">
        <v>243</v>
      </c>
      <c r="C51" s="169">
        <v>15.307538780636031</v>
      </c>
      <c r="D51" s="170">
        <v>0</v>
      </c>
      <c r="E51" s="170">
        <v>0</v>
      </c>
      <c r="F51" s="171">
        <v>0</v>
      </c>
      <c r="G51" s="170">
        <v>30277.395611974356</v>
      </c>
      <c r="H51" s="172"/>
      <c r="I51" s="170">
        <f t="shared" si="22"/>
        <v>0</v>
      </c>
      <c r="J51" s="170">
        <f t="shared" si="22"/>
        <v>0</v>
      </c>
      <c r="K51" s="170">
        <f t="shared" si="21"/>
        <v>0</v>
      </c>
      <c r="L51" s="170">
        <f t="shared" si="21"/>
        <v>0</v>
      </c>
      <c r="M51" s="170">
        <f t="shared" si="21"/>
        <v>0</v>
      </c>
      <c r="N51" s="170">
        <f t="shared" si="21"/>
        <v>0</v>
      </c>
      <c r="O51" s="170">
        <f t="shared" si="21"/>
        <v>0</v>
      </c>
      <c r="P51" s="170">
        <f t="shared" si="21"/>
        <v>0</v>
      </c>
      <c r="Q51" s="170">
        <f t="shared" si="21"/>
        <v>0</v>
      </c>
      <c r="R51" s="170">
        <f t="shared" si="21"/>
        <v>0</v>
      </c>
      <c r="S51" s="170">
        <f t="shared" si="21"/>
        <v>0</v>
      </c>
      <c r="T51" s="170">
        <f t="shared" si="21"/>
        <v>0</v>
      </c>
      <c r="U51" s="170">
        <f t="shared" si="21"/>
        <v>0</v>
      </c>
      <c r="V51" s="170">
        <f t="shared" si="21"/>
        <v>0</v>
      </c>
      <c r="W51" s="170">
        <f t="shared" si="21"/>
        <v>0</v>
      </c>
      <c r="X51" s="170">
        <f t="shared" si="21"/>
        <v>0</v>
      </c>
      <c r="Y51" s="170">
        <f t="shared" si="15"/>
        <v>0</v>
      </c>
      <c r="Z51" s="170">
        <f t="shared" si="15"/>
        <v>0</v>
      </c>
      <c r="AA51" s="170">
        <f t="shared" si="14"/>
        <v>0</v>
      </c>
      <c r="AB51" s="170">
        <f t="shared" si="14"/>
        <v>0</v>
      </c>
      <c r="AC51" s="170">
        <f t="shared" si="14"/>
        <v>0</v>
      </c>
      <c r="AD51" s="170">
        <f t="shared" si="14"/>
        <v>0</v>
      </c>
      <c r="AE51" s="170">
        <f t="shared" si="20"/>
        <v>0</v>
      </c>
      <c r="AF51" s="170">
        <f t="shared" si="20"/>
        <v>0</v>
      </c>
      <c r="AG51" s="170">
        <f t="shared" si="20"/>
        <v>0</v>
      </c>
      <c r="AH51" s="170">
        <f t="shared" si="20"/>
        <v>0</v>
      </c>
      <c r="AI51" s="170">
        <f t="shared" si="20"/>
        <v>0</v>
      </c>
      <c r="AJ51" s="170">
        <f t="shared" si="20"/>
        <v>0</v>
      </c>
      <c r="AK51" s="173">
        <f t="shared" si="4"/>
        <v>0</v>
      </c>
      <c r="AM51" s="174"/>
      <c r="AN51" s="175">
        <f t="shared" si="25"/>
        <v>0</v>
      </c>
      <c r="AO51" s="176">
        <f t="shared" si="25"/>
        <v>0</v>
      </c>
      <c r="AP51" s="176">
        <f t="shared" si="25"/>
        <v>0</v>
      </c>
      <c r="AQ51" s="176">
        <f t="shared" si="25"/>
        <v>0</v>
      </c>
      <c r="AR51" s="176">
        <f t="shared" si="25"/>
        <v>0</v>
      </c>
      <c r="AS51" s="176">
        <f t="shared" si="25"/>
        <v>0</v>
      </c>
      <c r="AT51" s="176">
        <f t="shared" si="25"/>
        <v>0</v>
      </c>
      <c r="AU51" s="176">
        <f t="shared" si="25"/>
        <v>0</v>
      </c>
      <c r="AV51" s="176">
        <f t="shared" si="25"/>
        <v>0</v>
      </c>
      <c r="AW51" s="176">
        <f t="shared" si="25"/>
        <v>0</v>
      </c>
      <c r="AX51" s="176">
        <f t="shared" si="25"/>
        <v>0</v>
      </c>
      <c r="AY51" s="176">
        <f t="shared" si="25"/>
        <v>0</v>
      </c>
      <c r="AZ51" s="176">
        <f t="shared" si="25"/>
        <v>0</v>
      </c>
      <c r="BA51" s="176">
        <f t="shared" si="25"/>
        <v>0</v>
      </c>
      <c r="BB51" s="176">
        <f t="shared" si="25"/>
        <v>0</v>
      </c>
      <c r="BC51" s="176">
        <f t="shared" si="23"/>
        <v>0</v>
      </c>
      <c r="BD51" s="176">
        <f t="shared" si="23"/>
        <v>0</v>
      </c>
      <c r="BE51" s="176">
        <f t="shared" si="23"/>
        <v>0</v>
      </c>
      <c r="BF51" s="176">
        <f t="shared" si="23"/>
        <v>0</v>
      </c>
      <c r="BG51" s="176">
        <f t="shared" si="23"/>
        <v>0</v>
      </c>
      <c r="BH51" s="176">
        <f t="shared" si="23"/>
        <v>0</v>
      </c>
      <c r="BI51" s="176">
        <f t="shared" si="23"/>
        <v>0</v>
      </c>
      <c r="BJ51" s="176">
        <f t="shared" si="23"/>
        <v>0</v>
      </c>
      <c r="BK51" s="176">
        <f t="shared" si="23"/>
        <v>0</v>
      </c>
      <c r="BL51" s="176">
        <f t="shared" si="23"/>
        <v>0</v>
      </c>
      <c r="BM51" s="176">
        <f t="shared" si="23"/>
        <v>0</v>
      </c>
      <c r="BN51" s="176">
        <f t="shared" si="23"/>
        <v>0</v>
      </c>
      <c r="BO51" s="176">
        <f t="shared" si="23"/>
        <v>0</v>
      </c>
      <c r="BQ51" s="174"/>
      <c r="BR51" s="177">
        <f t="shared" si="26"/>
        <v>30277.395611974356</v>
      </c>
      <c r="BS51" s="178">
        <f t="shared" si="26"/>
        <v>30277.395611974356</v>
      </c>
      <c r="BT51" s="178">
        <f t="shared" si="26"/>
        <v>30277.395611974356</v>
      </c>
      <c r="BU51" s="178">
        <f t="shared" si="26"/>
        <v>30277.395611974356</v>
      </c>
      <c r="BV51" s="178">
        <f t="shared" si="26"/>
        <v>30277.395611974356</v>
      </c>
      <c r="BW51" s="178">
        <f t="shared" si="26"/>
        <v>30277.395611974356</v>
      </c>
      <c r="BX51" s="178">
        <f t="shared" si="26"/>
        <v>30277.395611974356</v>
      </c>
      <c r="BY51" s="178">
        <f t="shared" si="26"/>
        <v>30277.395611974356</v>
      </c>
      <c r="BZ51" s="178">
        <f t="shared" si="26"/>
        <v>30277.395611974356</v>
      </c>
      <c r="CA51" s="178">
        <f t="shared" si="26"/>
        <v>30277.395611974356</v>
      </c>
      <c r="CB51" s="178">
        <f t="shared" si="26"/>
        <v>30277.395611974356</v>
      </c>
      <c r="CC51" s="178">
        <f t="shared" si="26"/>
        <v>30277.395611974356</v>
      </c>
      <c r="CD51" s="178">
        <f t="shared" si="26"/>
        <v>30277.395611974356</v>
      </c>
      <c r="CE51" s="178">
        <f t="shared" si="26"/>
        <v>30277.395611974356</v>
      </c>
      <c r="CF51" s="178">
        <f t="shared" si="26"/>
        <v>30277.395611974356</v>
      </c>
      <c r="CG51" s="178">
        <f t="shared" si="24"/>
        <v>9311.4733273413221</v>
      </c>
      <c r="CH51" s="178">
        <f t="shared" si="24"/>
        <v>0</v>
      </c>
      <c r="CI51" s="178">
        <f t="shared" si="24"/>
        <v>0</v>
      </c>
      <c r="CJ51" s="178">
        <f t="shared" si="24"/>
        <v>0</v>
      </c>
      <c r="CK51" s="178">
        <f t="shared" si="24"/>
        <v>0</v>
      </c>
      <c r="CL51" s="178">
        <f t="shared" si="24"/>
        <v>0</v>
      </c>
      <c r="CM51" s="178">
        <f t="shared" si="24"/>
        <v>0</v>
      </c>
      <c r="CN51" s="178">
        <f t="shared" si="24"/>
        <v>0</v>
      </c>
      <c r="CO51" s="178">
        <f t="shared" si="24"/>
        <v>0</v>
      </c>
      <c r="CP51" s="178">
        <f t="shared" si="24"/>
        <v>0</v>
      </c>
      <c r="CQ51" s="178">
        <f t="shared" si="24"/>
        <v>0</v>
      </c>
      <c r="CR51" s="178">
        <f t="shared" si="24"/>
        <v>0</v>
      </c>
      <c r="CS51" s="178">
        <f t="shared" si="24"/>
        <v>0</v>
      </c>
    </row>
    <row r="52" spans="1:97" x14ac:dyDescent="0.4">
      <c r="A52" s="167">
        <v>1900057</v>
      </c>
      <c r="B52" s="168" t="s">
        <v>243</v>
      </c>
      <c r="C52" s="169">
        <v>14.6641163464132</v>
      </c>
      <c r="D52" s="170">
        <v>0</v>
      </c>
      <c r="E52" s="170">
        <v>0</v>
      </c>
      <c r="F52" s="171">
        <v>0</v>
      </c>
      <c r="G52" s="170">
        <v>8469.6495451750397</v>
      </c>
      <c r="H52" s="172"/>
      <c r="I52" s="170">
        <f t="shared" si="22"/>
        <v>0</v>
      </c>
      <c r="J52" s="170">
        <f t="shared" si="22"/>
        <v>0</v>
      </c>
      <c r="K52" s="170">
        <f t="shared" si="21"/>
        <v>0</v>
      </c>
      <c r="L52" s="170">
        <f t="shared" si="21"/>
        <v>0</v>
      </c>
      <c r="M52" s="170">
        <f t="shared" si="21"/>
        <v>0</v>
      </c>
      <c r="N52" s="170">
        <f t="shared" si="21"/>
        <v>0</v>
      </c>
      <c r="O52" s="170">
        <f t="shared" si="21"/>
        <v>0</v>
      </c>
      <c r="P52" s="170">
        <f t="shared" si="21"/>
        <v>0</v>
      </c>
      <c r="Q52" s="170">
        <f t="shared" si="21"/>
        <v>0</v>
      </c>
      <c r="R52" s="170">
        <f t="shared" si="21"/>
        <v>0</v>
      </c>
      <c r="S52" s="170">
        <f t="shared" si="21"/>
        <v>0</v>
      </c>
      <c r="T52" s="170">
        <f t="shared" si="21"/>
        <v>0</v>
      </c>
      <c r="U52" s="170">
        <f t="shared" si="21"/>
        <v>0</v>
      </c>
      <c r="V52" s="170">
        <f t="shared" si="21"/>
        <v>0</v>
      </c>
      <c r="W52" s="170">
        <f t="shared" si="21"/>
        <v>0</v>
      </c>
      <c r="X52" s="170">
        <f t="shared" si="21"/>
        <v>0</v>
      </c>
      <c r="Y52" s="170">
        <f t="shared" si="15"/>
        <v>0</v>
      </c>
      <c r="Z52" s="170">
        <f t="shared" si="15"/>
        <v>0</v>
      </c>
      <c r="AA52" s="170">
        <f t="shared" si="14"/>
        <v>0</v>
      </c>
      <c r="AB52" s="170">
        <f t="shared" si="14"/>
        <v>0</v>
      </c>
      <c r="AC52" s="170">
        <f t="shared" si="14"/>
        <v>0</v>
      </c>
      <c r="AD52" s="170">
        <f t="shared" si="14"/>
        <v>0</v>
      </c>
      <c r="AE52" s="170">
        <f t="shared" si="20"/>
        <v>0</v>
      </c>
      <c r="AF52" s="170">
        <f t="shared" si="20"/>
        <v>0</v>
      </c>
      <c r="AG52" s="170">
        <f t="shared" si="20"/>
        <v>0</v>
      </c>
      <c r="AH52" s="170">
        <f t="shared" si="20"/>
        <v>0</v>
      </c>
      <c r="AI52" s="170">
        <f t="shared" si="20"/>
        <v>0</v>
      </c>
      <c r="AJ52" s="170">
        <f t="shared" si="20"/>
        <v>0</v>
      </c>
      <c r="AK52" s="173">
        <f t="shared" si="4"/>
        <v>0</v>
      </c>
      <c r="AM52" s="174"/>
      <c r="AN52" s="175">
        <f t="shared" si="25"/>
        <v>0</v>
      </c>
      <c r="AO52" s="176">
        <f t="shared" si="25"/>
        <v>0</v>
      </c>
      <c r="AP52" s="176">
        <f t="shared" si="25"/>
        <v>0</v>
      </c>
      <c r="AQ52" s="176">
        <f t="shared" si="25"/>
        <v>0</v>
      </c>
      <c r="AR52" s="176">
        <f t="shared" si="25"/>
        <v>0</v>
      </c>
      <c r="AS52" s="176">
        <f t="shared" si="25"/>
        <v>0</v>
      </c>
      <c r="AT52" s="176">
        <f t="shared" si="25"/>
        <v>0</v>
      </c>
      <c r="AU52" s="176">
        <f t="shared" si="25"/>
        <v>0</v>
      </c>
      <c r="AV52" s="176">
        <f t="shared" si="25"/>
        <v>0</v>
      </c>
      <c r="AW52" s="176">
        <f t="shared" si="25"/>
        <v>0</v>
      </c>
      <c r="AX52" s="176">
        <f t="shared" si="25"/>
        <v>0</v>
      </c>
      <c r="AY52" s="176">
        <f t="shared" si="25"/>
        <v>0</v>
      </c>
      <c r="AZ52" s="176">
        <f t="shared" si="25"/>
        <v>0</v>
      </c>
      <c r="BA52" s="176">
        <f t="shared" si="25"/>
        <v>0</v>
      </c>
      <c r="BB52" s="176">
        <f t="shared" si="25"/>
        <v>0</v>
      </c>
      <c r="BC52" s="176">
        <f t="shared" si="23"/>
        <v>0</v>
      </c>
      <c r="BD52" s="176">
        <f t="shared" si="23"/>
        <v>0</v>
      </c>
      <c r="BE52" s="176">
        <f t="shared" si="23"/>
        <v>0</v>
      </c>
      <c r="BF52" s="176">
        <f t="shared" si="23"/>
        <v>0</v>
      </c>
      <c r="BG52" s="176">
        <f t="shared" si="23"/>
        <v>0</v>
      </c>
      <c r="BH52" s="176">
        <f t="shared" si="23"/>
        <v>0</v>
      </c>
      <c r="BI52" s="176">
        <f t="shared" si="23"/>
        <v>0</v>
      </c>
      <c r="BJ52" s="176">
        <f t="shared" si="23"/>
        <v>0</v>
      </c>
      <c r="BK52" s="176">
        <f t="shared" si="23"/>
        <v>0</v>
      </c>
      <c r="BL52" s="176">
        <f t="shared" si="23"/>
        <v>0</v>
      </c>
      <c r="BM52" s="176">
        <f t="shared" si="23"/>
        <v>0</v>
      </c>
      <c r="BN52" s="176">
        <f t="shared" si="23"/>
        <v>0</v>
      </c>
      <c r="BO52" s="176">
        <f t="shared" si="23"/>
        <v>0</v>
      </c>
      <c r="BQ52" s="174"/>
      <c r="BR52" s="177">
        <f t="shared" si="26"/>
        <v>8469.6495451750397</v>
      </c>
      <c r="BS52" s="178">
        <f t="shared" si="26"/>
        <v>8469.6495451750397</v>
      </c>
      <c r="BT52" s="178">
        <f t="shared" si="26"/>
        <v>8469.6495451750397</v>
      </c>
      <c r="BU52" s="178">
        <f t="shared" si="26"/>
        <v>8469.6495451750397</v>
      </c>
      <c r="BV52" s="178">
        <f t="shared" si="26"/>
        <v>8469.6495451750397</v>
      </c>
      <c r="BW52" s="178">
        <f t="shared" si="26"/>
        <v>8469.6495451750397</v>
      </c>
      <c r="BX52" s="178">
        <f t="shared" si="26"/>
        <v>8469.6495451750397</v>
      </c>
      <c r="BY52" s="178">
        <f t="shared" si="26"/>
        <v>8469.6495451750397</v>
      </c>
      <c r="BZ52" s="178">
        <f t="shared" si="26"/>
        <v>8469.6495451750397</v>
      </c>
      <c r="CA52" s="178">
        <f t="shared" si="26"/>
        <v>8469.6495451750397</v>
      </c>
      <c r="CB52" s="178">
        <f t="shared" si="26"/>
        <v>8469.6495451750397</v>
      </c>
      <c r="CC52" s="178">
        <f t="shared" si="26"/>
        <v>8469.6495451750397</v>
      </c>
      <c r="CD52" s="178">
        <f t="shared" si="26"/>
        <v>8469.6495451750397</v>
      </c>
      <c r="CE52" s="178">
        <f t="shared" si="26"/>
        <v>8469.6495451750397</v>
      </c>
      <c r="CF52" s="178">
        <f t="shared" si="26"/>
        <v>5624.8327113418709</v>
      </c>
      <c r="CG52" s="178">
        <f t="shared" si="24"/>
        <v>0</v>
      </c>
      <c r="CH52" s="178">
        <f t="shared" si="24"/>
        <v>0</v>
      </c>
      <c r="CI52" s="178">
        <f t="shared" si="24"/>
        <v>0</v>
      </c>
      <c r="CJ52" s="178">
        <f t="shared" si="24"/>
        <v>0</v>
      </c>
      <c r="CK52" s="178">
        <f t="shared" si="24"/>
        <v>0</v>
      </c>
      <c r="CL52" s="178">
        <f t="shared" si="24"/>
        <v>0</v>
      </c>
      <c r="CM52" s="178">
        <f t="shared" si="24"/>
        <v>0</v>
      </c>
      <c r="CN52" s="178">
        <f t="shared" si="24"/>
        <v>0</v>
      </c>
      <c r="CO52" s="178">
        <f t="shared" si="24"/>
        <v>0</v>
      </c>
      <c r="CP52" s="178">
        <f t="shared" si="24"/>
        <v>0</v>
      </c>
      <c r="CQ52" s="178">
        <f t="shared" si="24"/>
        <v>0</v>
      </c>
      <c r="CR52" s="178">
        <f t="shared" si="24"/>
        <v>0</v>
      </c>
      <c r="CS52" s="178">
        <f t="shared" si="24"/>
        <v>0</v>
      </c>
    </row>
    <row r="53" spans="1:97" x14ac:dyDescent="0.4">
      <c r="A53" s="167">
        <v>1900080</v>
      </c>
      <c r="B53" s="168" t="s">
        <v>244</v>
      </c>
      <c r="C53" s="169">
        <v>16.158756296382037</v>
      </c>
      <c r="D53" s="170">
        <v>564.00923172461023</v>
      </c>
      <c r="E53" s="170">
        <v>463.61558847762956</v>
      </c>
      <c r="F53" s="171">
        <v>0.2074362915201729</v>
      </c>
      <c r="G53" s="170">
        <v>0</v>
      </c>
      <c r="H53" s="172"/>
      <c r="I53" s="170">
        <f t="shared" si="22"/>
        <v>463.61558847762956</v>
      </c>
      <c r="J53" s="170">
        <f t="shared" si="22"/>
        <v>463.61558847762956</v>
      </c>
      <c r="K53" s="170">
        <f t="shared" si="21"/>
        <v>463.61558847762956</v>
      </c>
      <c r="L53" s="170">
        <f t="shared" si="21"/>
        <v>463.61558847762956</v>
      </c>
      <c r="M53" s="170">
        <f t="shared" si="21"/>
        <v>463.61558847762956</v>
      </c>
      <c r="N53" s="170">
        <f t="shared" si="21"/>
        <v>463.61558847762956</v>
      </c>
      <c r="O53" s="170">
        <f t="shared" si="21"/>
        <v>463.61558847762956</v>
      </c>
      <c r="P53" s="170">
        <f t="shared" si="21"/>
        <v>463.61558847762956</v>
      </c>
      <c r="Q53" s="170">
        <f t="shared" si="21"/>
        <v>463.61558847762956</v>
      </c>
      <c r="R53" s="170">
        <f t="shared" si="21"/>
        <v>463.61558847762956</v>
      </c>
      <c r="S53" s="170">
        <f t="shared" si="21"/>
        <v>463.61558847762956</v>
      </c>
      <c r="T53" s="170">
        <f t="shared" si="21"/>
        <v>463.61558847762956</v>
      </c>
      <c r="U53" s="170">
        <f t="shared" si="21"/>
        <v>463.61558847762956</v>
      </c>
      <c r="V53" s="170">
        <f t="shared" si="21"/>
        <v>463.61558847762956</v>
      </c>
      <c r="W53" s="170">
        <f t="shared" si="21"/>
        <v>463.61558847762956</v>
      </c>
      <c r="X53" s="170">
        <f t="shared" si="21"/>
        <v>463.61558847762956</v>
      </c>
      <c r="Y53" s="170">
        <f t="shared" si="15"/>
        <v>73.601893771687273</v>
      </c>
      <c r="Z53" s="170">
        <f t="shared" si="15"/>
        <v>0</v>
      </c>
      <c r="AA53" s="170">
        <f t="shared" si="14"/>
        <v>0</v>
      </c>
      <c r="AB53" s="170">
        <f t="shared" si="14"/>
        <v>0</v>
      </c>
      <c r="AC53" s="170">
        <f t="shared" si="14"/>
        <v>0</v>
      </c>
      <c r="AD53" s="170">
        <f t="shared" si="14"/>
        <v>0</v>
      </c>
      <c r="AE53" s="170">
        <f t="shared" si="20"/>
        <v>0</v>
      </c>
      <c r="AF53" s="170">
        <f t="shared" si="20"/>
        <v>0</v>
      </c>
      <c r="AG53" s="170">
        <f t="shared" si="20"/>
        <v>0</v>
      </c>
      <c r="AH53" s="170">
        <f t="shared" si="20"/>
        <v>0</v>
      </c>
      <c r="AI53" s="170">
        <f t="shared" si="20"/>
        <v>0</v>
      </c>
      <c r="AJ53" s="170">
        <f t="shared" si="20"/>
        <v>0</v>
      </c>
      <c r="AK53" s="173">
        <f t="shared" si="4"/>
        <v>7491.4513094137619</v>
      </c>
      <c r="AM53" s="174"/>
      <c r="AN53" s="175">
        <f t="shared" si="25"/>
        <v>0.2074362915201729</v>
      </c>
      <c r="AO53" s="176">
        <f t="shared" si="25"/>
        <v>0.2074362915201729</v>
      </c>
      <c r="AP53" s="176">
        <f t="shared" si="25"/>
        <v>0.2074362915201729</v>
      </c>
      <c r="AQ53" s="176">
        <f t="shared" si="25"/>
        <v>0.2074362915201729</v>
      </c>
      <c r="AR53" s="176">
        <f t="shared" si="25"/>
        <v>0.2074362915201729</v>
      </c>
      <c r="AS53" s="176">
        <f t="shared" si="25"/>
        <v>0.2074362915201729</v>
      </c>
      <c r="AT53" s="176">
        <f t="shared" si="25"/>
        <v>0.2074362915201729</v>
      </c>
      <c r="AU53" s="176">
        <f t="shared" si="25"/>
        <v>0.2074362915201729</v>
      </c>
      <c r="AV53" s="176">
        <f t="shared" si="25"/>
        <v>0.2074362915201729</v>
      </c>
      <c r="AW53" s="176">
        <f t="shared" si="25"/>
        <v>0.2074362915201729</v>
      </c>
      <c r="AX53" s="176">
        <f t="shared" si="25"/>
        <v>0.2074362915201729</v>
      </c>
      <c r="AY53" s="176">
        <f t="shared" si="25"/>
        <v>0.2074362915201729</v>
      </c>
      <c r="AZ53" s="176">
        <f t="shared" si="25"/>
        <v>0.2074362915201729</v>
      </c>
      <c r="BA53" s="176">
        <f t="shared" si="25"/>
        <v>0.2074362915201729</v>
      </c>
      <c r="BB53" s="176">
        <f t="shared" si="25"/>
        <v>0.2074362915201729</v>
      </c>
      <c r="BC53" s="176">
        <f t="shared" si="23"/>
        <v>0.2074362915201729</v>
      </c>
      <c r="BD53" s="176">
        <f t="shared" si="23"/>
        <v>3.2931817376967293E-2</v>
      </c>
      <c r="BE53" s="176">
        <f t="shared" si="23"/>
        <v>0</v>
      </c>
      <c r="BF53" s="176">
        <f t="shared" si="23"/>
        <v>0</v>
      </c>
      <c r="BG53" s="176">
        <f t="shared" si="23"/>
        <v>0</v>
      </c>
      <c r="BH53" s="176">
        <f t="shared" si="23"/>
        <v>0</v>
      </c>
      <c r="BI53" s="176">
        <f t="shared" si="23"/>
        <v>0</v>
      </c>
      <c r="BJ53" s="176">
        <f t="shared" si="23"/>
        <v>0</v>
      </c>
      <c r="BK53" s="176">
        <f t="shared" si="23"/>
        <v>0</v>
      </c>
      <c r="BL53" s="176">
        <f t="shared" si="23"/>
        <v>0</v>
      </c>
      <c r="BM53" s="176">
        <f t="shared" si="23"/>
        <v>0</v>
      </c>
      <c r="BN53" s="176">
        <f t="shared" si="23"/>
        <v>0</v>
      </c>
      <c r="BO53" s="176">
        <f t="shared" si="23"/>
        <v>0</v>
      </c>
      <c r="BQ53" s="174"/>
      <c r="BR53" s="177">
        <f t="shared" si="26"/>
        <v>0</v>
      </c>
      <c r="BS53" s="178">
        <f t="shared" si="26"/>
        <v>0</v>
      </c>
      <c r="BT53" s="178">
        <f t="shared" si="26"/>
        <v>0</v>
      </c>
      <c r="BU53" s="178">
        <f t="shared" si="26"/>
        <v>0</v>
      </c>
      <c r="BV53" s="178">
        <f t="shared" si="26"/>
        <v>0</v>
      </c>
      <c r="BW53" s="178">
        <f t="shared" si="26"/>
        <v>0</v>
      </c>
      <c r="BX53" s="178">
        <f t="shared" si="26"/>
        <v>0</v>
      </c>
      <c r="BY53" s="178">
        <f t="shared" si="26"/>
        <v>0</v>
      </c>
      <c r="BZ53" s="178">
        <f t="shared" si="26"/>
        <v>0</v>
      </c>
      <c r="CA53" s="178">
        <f t="shared" si="26"/>
        <v>0</v>
      </c>
      <c r="CB53" s="178">
        <f t="shared" si="26"/>
        <v>0</v>
      </c>
      <c r="CC53" s="178">
        <f t="shared" si="26"/>
        <v>0</v>
      </c>
      <c r="CD53" s="178">
        <f t="shared" si="26"/>
        <v>0</v>
      </c>
      <c r="CE53" s="178">
        <f t="shared" si="26"/>
        <v>0</v>
      </c>
      <c r="CF53" s="178">
        <f t="shared" si="26"/>
        <v>0</v>
      </c>
      <c r="CG53" s="178">
        <f t="shared" si="24"/>
        <v>0</v>
      </c>
      <c r="CH53" s="178">
        <f t="shared" si="24"/>
        <v>0</v>
      </c>
      <c r="CI53" s="178">
        <f t="shared" si="24"/>
        <v>0</v>
      </c>
      <c r="CJ53" s="178">
        <f t="shared" si="24"/>
        <v>0</v>
      </c>
      <c r="CK53" s="178">
        <f t="shared" si="24"/>
        <v>0</v>
      </c>
      <c r="CL53" s="178">
        <f t="shared" si="24"/>
        <v>0</v>
      </c>
      <c r="CM53" s="178">
        <f t="shared" si="24"/>
        <v>0</v>
      </c>
      <c r="CN53" s="178">
        <f t="shared" si="24"/>
        <v>0</v>
      </c>
      <c r="CO53" s="178">
        <f t="shared" si="24"/>
        <v>0</v>
      </c>
      <c r="CP53" s="178">
        <f t="shared" si="24"/>
        <v>0</v>
      </c>
      <c r="CQ53" s="178">
        <f t="shared" si="24"/>
        <v>0</v>
      </c>
      <c r="CR53" s="178">
        <f t="shared" si="24"/>
        <v>0</v>
      </c>
      <c r="CS53" s="178">
        <f t="shared" si="24"/>
        <v>0</v>
      </c>
    </row>
    <row r="54" spans="1:97" x14ac:dyDescent="0.4">
      <c r="A54" s="167">
        <v>1900081</v>
      </c>
      <c r="B54" s="168" t="s">
        <v>243</v>
      </c>
      <c r="C54" s="169">
        <v>14.6641163464132</v>
      </c>
      <c r="D54" s="170">
        <v>73.173226729504421</v>
      </c>
      <c r="E54" s="170">
        <v>60.148392371652626</v>
      </c>
      <c r="F54" s="171">
        <v>0</v>
      </c>
      <c r="G54" s="170">
        <v>12005.730494956759</v>
      </c>
      <c r="H54" s="172"/>
      <c r="I54" s="170">
        <f t="shared" si="22"/>
        <v>60.148392371652626</v>
      </c>
      <c r="J54" s="170">
        <f t="shared" si="22"/>
        <v>60.148392371652626</v>
      </c>
      <c r="K54" s="170">
        <f t="shared" si="21"/>
        <v>60.148392371652626</v>
      </c>
      <c r="L54" s="170">
        <f t="shared" si="21"/>
        <v>60.148392371652626</v>
      </c>
      <c r="M54" s="170">
        <f t="shared" si="21"/>
        <v>60.148392371652626</v>
      </c>
      <c r="N54" s="170">
        <f t="shared" si="21"/>
        <v>60.148392371652626</v>
      </c>
      <c r="O54" s="170">
        <f t="shared" si="21"/>
        <v>60.148392371652626</v>
      </c>
      <c r="P54" s="170">
        <f t="shared" si="21"/>
        <v>60.148392371652626</v>
      </c>
      <c r="Q54" s="170">
        <f t="shared" si="21"/>
        <v>60.148392371652626</v>
      </c>
      <c r="R54" s="170">
        <f t="shared" si="21"/>
        <v>60.148392371652626</v>
      </c>
      <c r="S54" s="170">
        <f t="shared" si="21"/>
        <v>60.148392371652626</v>
      </c>
      <c r="T54" s="170">
        <f t="shared" si="21"/>
        <v>60.148392371652626</v>
      </c>
      <c r="U54" s="170">
        <f t="shared" si="21"/>
        <v>60.148392371652626</v>
      </c>
      <c r="V54" s="170">
        <f t="shared" si="21"/>
        <v>60.148392371652626</v>
      </c>
      <c r="W54" s="170">
        <f t="shared" si="21"/>
        <v>39.945530584489546</v>
      </c>
      <c r="X54" s="170">
        <f t="shared" si="21"/>
        <v>0</v>
      </c>
      <c r="Y54" s="170">
        <f t="shared" si="15"/>
        <v>0</v>
      </c>
      <c r="Z54" s="170">
        <f t="shared" si="15"/>
        <v>0</v>
      </c>
      <c r="AA54" s="170">
        <f t="shared" si="14"/>
        <v>0</v>
      </c>
      <c r="AB54" s="170">
        <f t="shared" si="14"/>
        <v>0</v>
      </c>
      <c r="AC54" s="170">
        <f t="shared" si="14"/>
        <v>0</v>
      </c>
      <c r="AD54" s="170">
        <f t="shared" si="14"/>
        <v>0</v>
      </c>
      <c r="AE54" s="170">
        <f t="shared" si="20"/>
        <v>0</v>
      </c>
      <c r="AF54" s="170">
        <f t="shared" si="20"/>
        <v>0</v>
      </c>
      <c r="AG54" s="170">
        <f t="shared" si="20"/>
        <v>0</v>
      </c>
      <c r="AH54" s="170">
        <f t="shared" si="20"/>
        <v>0</v>
      </c>
      <c r="AI54" s="170">
        <f t="shared" si="20"/>
        <v>0</v>
      </c>
      <c r="AJ54" s="170">
        <f t="shared" si="20"/>
        <v>0</v>
      </c>
      <c r="AK54" s="173">
        <f t="shared" si="4"/>
        <v>882.02302378762658</v>
      </c>
      <c r="AM54" s="174"/>
      <c r="AN54" s="175">
        <f t="shared" si="25"/>
        <v>0</v>
      </c>
      <c r="AO54" s="176">
        <f t="shared" si="25"/>
        <v>0</v>
      </c>
      <c r="AP54" s="176">
        <f t="shared" si="25"/>
        <v>0</v>
      </c>
      <c r="AQ54" s="176">
        <f t="shared" si="25"/>
        <v>0</v>
      </c>
      <c r="AR54" s="176">
        <f t="shared" si="25"/>
        <v>0</v>
      </c>
      <c r="AS54" s="176">
        <f t="shared" si="25"/>
        <v>0</v>
      </c>
      <c r="AT54" s="176">
        <f t="shared" si="25"/>
        <v>0</v>
      </c>
      <c r="AU54" s="176">
        <f t="shared" si="25"/>
        <v>0</v>
      </c>
      <c r="AV54" s="176">
        <f t="shared" si="25"/>
        <v>0</v>
      </c>
      <c r="AW54" s="176">
        <f t="shared" si="25"/>
        <v>0</v>
      </c>
      <c r="AX54" s="176">
        <f t="shared" si="25"/>
        <v>0</v>
      </c>
      <c r="AY54" s="176">
        <f t="shared" si="25"/>
        <v>0</v>
      </c>
      <c r="AZ54" s="176">
        <f t="shared" si="25"/>
        <v>0</v>
      </c>
      <c r="BA54" s="176">
        <f t="shared" si="25"/>
        <v>0</v>
      </c>
      <c r="BB54" s="176">
        <f t="shared" si="25"/>
        <v>0</v>
      </c>
      <c r="BC54" s="176">
        <f t="shared" si="23"/>
        <v>0</v>
      </c>
      <c r="BD54" s="176">
        <f t="shared" si="23"/>
        <v>0</v>
      </c>
      <c r="BE54" s="176">
        <f t="shared" si="23"/>
        <v>0</v>
      </c>
      <c r="BF54" s="176">
        <f t="shared" si="23"/>
        <v>0</v>
      </c>
      <c r="BG54" s="176">
        <f t="shared" si="23"/>
        <v>0</v>
      </c>
      <c r="BH54" s="176">
        <f t="shared" si="23"/>
        <v>0</v>
      </c>
      <c r="BI54" s="176">
        <f t="shared" si="23"/>
        <v>0</v>
      </c>
      <c r="BJ54" s="176">
        <f t="shared" si="23"/>
        <v>0</v>
      </c>
      <c r="BK54" s="176">
        <f t="shared" si="23"/>
        <v>0</v>
      </c>
      <c r="BL54" s="176">
        <f t="shared" si="23"/>
        <v>0</v>
      </c>
      <c r="BM54" s="176">
        <f t="shared" si="23"/>
        <v>0</v>
      </c>
      <c r="BN54" s="176">
        <f t="shared" si="23"/>
        <v>0</v>
      </c>
      <c r="BO54" s="176">
        <f t="shared" si="23"/>
        <v>0</v>
      </c>
      <c r="BQ54" s="174"/>
      <c r="BR54" s="177">
        <f t="shared" si="26"/>
        <v>12005.730494956759</v>
      </c>
      <c r="BS54" s="178">
        <f t="shared" si="26"/>
        <v>12005.730494956759</v>
      </c>
      <c r="BT54" s="178">
        <f t="shared" si="26"/>
        <v>12005.730494956759</v>
      </c>
      <c r="BU54" s="178">
        <f t="shared" si="26"/>
        <v>12005.730494956759</v>
      </c>
      <c r="BV54" s="178">
        <f t="shared" si="26"/>
        <v>12005.730494956759</v>
      </c>
      <c r="BW54" s="178">
        <f t="shared" si="26"/>
        <v>12005.730494956759</v>
      </c>
      <c r="BX54" s="178">
        <f t="shared" si="26"/>
        <v>12005.730494956759</v>
      </c>
      <c r="BY54" s="178">
        <f t="shared" si="26"/>
        <v>12005.730494956759</v>
      </c>
      <c r="BZ54" s="178">
        <f t="shared" si="26"/>
        <v>12005.730494956759</v>
      </c>
      <c r="CA54" s="178">
        <f t="shared" si="26"/>
        <v>12005.730494956759</v>
      </c>
      <c r="CB54" s="178">
        <f t="shared" si="26"/>
        <v>12005.730494956759</v>
      </c>
      <c r="CC54" s="178">
        <f t="shared" si="26"/>
        <v>12005.730494956759</v>
      </c>
      <c r="CD54" s="178">
        <f t="shared" si="26"/>
        <v>12005.730494956759</v>
      </c>
      <c r="CE54" s="178">
        <f t="shared" si="26"/>
        <v>12005.730494956759</v>
      </c>
      <c r="CF54" s="178">
        <f t="shared" si="26"/>
        <v>7973.2018723322253</v>
      </c>
      <c r="CG54" s="178">
        <f t="shared" si="24"/>
        <v>0</v>
      </c>
      <c r="CH54" s="178">
        <f t="shared" si="24"/>
        <v>0</v>
      </c>
      <c r="CI54" s="178">
        <f t="shared" si="24"/>
        <v>0</v>
      </c>
      <c r="CJ54" s="178">
        <f t="shared" si="24"/>
        <v>0</v>
      </c>
      <c r="CK54" s="178">
        <f t="shared" si="24"/>
        <v>0</v>
      </c>
      <c r="CL54" s="178">
        <f t="shared" si="24"/>
        <v>0</v>
      </c>
      <c r="CM54" s="178">
        <f t="shared" si="24"/>
        <v>0</v>
      </c>
      <c r="CN54" s="178">
        <f t="shared" si="24"/>
        <v>0</v>
      </c>
      <c r="CO54" s="178">
        <f t="shared" si="24"/>
        <v>0</v>
      </c>
      <c r="CP54" s="178">
        <f t="shared" si="24"/>
        <v>0</v>
      </c>
      <c r="CQ54" s="178">
        <f t="shared" si="24"/>
        <v>0</v>
      </c>
      <c r="CR54" s="178">
        <f t="shared" si="24"/>
        <v>0</v>
      </c>
      <c r="CS54" s="178">
        <f t="shared" si="24"/>
        <v>0</v>
      </c>
    </row>
    <row r="55" spans="1:97" x14ac:dyDescent="0.4">
      <c r="A55" s="167">
        <v>1900084</v>
      </c>
      <c r="B55" s="168" t="s">
        <v>244</v>
      </c>
      <c r="C55" s="169">
        <v>14.6641163464132</v>
      </c>
      <c r="D55" s="170">
        <v>133.1304043442253</v>
      </c>
      <c r="E55" s="170">
        <v>109.43319237095319</v>
      </c>
      <c r="F55" s="171">
        <v>1.593243313864133E-2</v>
      </c>
      <c r="G55" s="170">
        <v>0</v>
      </c>
      <c r="H55" s="172"/>
      <c r="I55" s="170">
        <f t="shared" si="22"/>
        <v>109.43319237095319</v>
      </c>
      <c r="J55" s="170">
        <f t="shared" si="22"/>
        <v>109.43319237095319</v>
      </c>
      <c r="K55" s="170">
        <f t="shared" si="21"/>
        <v>109.43319237095319</v>
      </c>
      <c r="L55" s="170">
        <f t="shared" si="21"/>
        <v>109.43319237095319</v>
      </c>
      <c r="M55" s="170">
        <f t="shared" si="21"/>
        <v>109.43319237095319</v>
      </c>
      <c r="N55" s="170">
        <f t="shared" si="21"/>
        <v>109.43319237095319</v>
      </c>
      <c r="O55" s="170">
        <f t="shared" si="21"/>
        <v>109.43319237095319</v>
      </c>
      <c r="P55" s="170">
        <f t="shared" si="21"/>
        <v>109.43319237095319</v>
      </c>
      <c r="Q55" s="170">
        <f t="shared" si="21"/>
        <v>109.43319237095319</v>
      </c>
      <c r="R55" s="170">
        <f t="shared" si="21"/>
        <v>109.43319237095319</v>
      </c>
      <c r="S55" s="170">
        <f t="shared" si="21"/>
        <v>109.43319237095319</v>
      </c>
      <c r="T55" s="170">
        <f t="shared" si="21"/>
        <v>109.43319237095319</v>
      </c>
      <c r="U55" s="170">
        <f t="shared" si="21"/>
        <v>109.43319237095319</v>
      </c>
      <c r="V55" s="170">
        <f t="shared" si="21"/>
        <v>109.43319237095319</v>
      </c>
      <c r="W55" s="170">
        <f t="shared" si="21"/>
        <v>72.676371893730334</v>
      </c>
      <c r="X55" s="170">
        <f t="shared" si="21"/>
        <v>0</v>
      </c>
      <c r="Y55" s="170">
        <f t="shared" si="15"/>
        <v>0</v>
      </c>
      <c r="Z55" s="170">
        <f t="shared" si="15"/>
        <v>0</v>
      </c>
      <c r="AA55" s="170">
        <f t="shared" si="14"/>
        <v>0</v>
      </c>
      <c r="AB55" s="170">
        <f t="shared" si="14"/>
        <v>0</v>
      </c>
      <c r="AC55" s="170">
        <f t="shared" si="14"/>
        <v>0</v>
      </c>
      <c r="AD55" s="170">
        <f t="shared" si="14"/>
        <v>0</v>
      </c>
      <c r="AE55" s="170">
        <f t="shared" si="20"/>
        <v>0</v>
      </c>
      <c r="AF55" s="170">
        <f t="shared" si="20"/>
        <v>0</v>
      </c>
      <c r="AG55" s="170">
        <f t="shared" si="20"/>
        <v>0</v>
      </c>
      <c r="AH55" s="170">
        <f t="shared" si="20"/>
        <v>0</v>
      </c>
      <c r="AI55" s="170">
        <f t="shared" si="20"/>
        <v>0</v>
      </c>
      <c r="AJ55" s="170">
        <f t="shared" si="20"/>
        <v>0</v>
      </c>
      <c r="AK55" s="173">
        <f t="shared" si="4"/>
        <v>1604.7410650870756</v>
      </c>
      <c r="AM55" s="174"/>
      <c r="AN55" s="175">
        <f t="shared" si="25"/>
        <v>1.593243313864133E-2</v>
      </c>
      <c r="AO55" s="176">
        <f t="shared" si="25"/>
        <v>1.593243313864133E-2</v>
      </c>
      <c r="AP55" s="176">
        <f t="shared" si="25"/>
        <v>1.593243313864133E-2</v>
      </c>
      <c r="AQ55" s="176">
        <f t="shared" si="25"/>
        <v>1.593243313864133E-2</v>
      </c>
      <c r="AR55" s="176">
        <f t="shared" si="25"/>
        <v>1.593243313864133E-2</v>
      </c>
      <c r="AS55" s="176">
        <f t="shared" si="25"/>
        <v>1.593243313864133E-2</v>
      </c>
      <c r="AT55" s="176">
        <f t="shared" si="25"/>
        <v>1.593243313864133E-2</v>
      </c>
      <c r="AU55" s="176">
        <f t="shared" si="25"/>
        <v>1.593243313864133E-2</v>
      </c>
      <c r="AV55" s="176">
        <f t="shared" si="25"/>
        <v>1.593243313864133E-2</v>
      </c>
      <c r="AW55" s="176">
        <f t="shared" si="25"/>
        <v>1.593243313864133E-2</v>
      </c>
      <c r="AX55" s="176">
        <f t="shared" si="25"/>
        <v>1.593243313864133E-2</v>
      </c>
      <c r="AY55" s="176">
        <f t="shared" si="25"/>
        <v>1.593243313864133E-2</v>
      </c>
      <c r="AZ55" s="176">
        <f t="shared" si="25"/>
        <v>1.593243313864133E-2</v>
      </c>
      <c r="BA55" s="176">
        <f t="shared" si="25"/>
        <v>1.593243313864133E-2</v>
      </c>
      <c r="BB55" s="176">
        <f t="shared" si="25"/>
        <v>1.0580989285507077E-2</v>
      </c>
      <c r="BC55" s="176">
        <f t="shared" si="23"/>
        <v>0</v>
      </c>
      <c r="BD55" s="176">
        <f t="shared" si="23"/>
        <v>0</v>
      </c>
      <c r="BE55" s="176">
        <f t="shared" si="23"/>
        <v>0</v>
      </c>
      <c r="BF55" s="176">
        <f t="shared" si="23"/>
        <v>0</v>
      </c>
      <c r="BG55" s="176">
        <f t="shared" si="23"/>
        <v>0</v>
      </c>
      <c r="BH55" s="176">
        <f t="shared" si="23"/>
        <v>0</v>
      </c>
      <c r="BI55" s="176">
        <f t="shared" si="23"/>
        <v>0</v>
      </c>
      <c r="BJ55" s="176">
        <f t="shared" si="23"/>
        <v>0</v>
      </c>
      <c r="BK55" s="176">
        <f t="shared" si="23"/>
        <v>0</v>
      </c>
      <c r="BL55" s="176">
        <f t="shared" si="23"/>
        <v>0</v>
      </c>
      <c r="BM55" s="176">
        <f t="shared" si="23"/>
        <v>0</v>
      </c>
      <c r="BN55" s="176">
        <f t="shared" si="23"/>
        <v>0</v>
      </c>
      <c r="BO55" s="176">
        <f t="shared" si="23"/>
        <v>0</v>
      </c>
      <c r="BQ55" s="174"/>
      <c r="BR55" s="177">
        <f t="shared" si="26"/>
        <v>0</v>
      </c>
      <c r="BS55" s="178">
        <f t="shared" si="26"/>
        <v>0</v>
      </c>
      <c r="BT55" s="178">
        <f t="shared" si="26"/>
        <v>0</v>
      </c>
      <c r="BU55" s="178">
        <f t="shared" si="26"/>
        <v>0</v>
      </c>
      <c r="BV55" s="178">
        <f t="shared" si="26"/>
        <v>0</v>
      </c>
      <c r="BW55" s="178">
        <f t="shared" si="26"/>
        <v>0</v>
      </c>
      <c r="BX55" s="178">
        <f t="shared" si="26"/>
        <v>0</v>
      </c>
      <c r="BY55" s="178">
        <f t="shared" si="26"/>
        <v>0</v>
      </c>
      <c r="BZ55" s="178">
        <f t="shared" si="26"/>
        <v>0</v>
      </c>
      <c r="CA55" s="178">
        <f t="shared" si="26"/>
        <v>0</v>
      </c>
      <c r="CB55" s="178">
        <f t="shared" si="26"/>
        <v>0</v>
      </c>
      <c r="CC55" s="178">
        <f t="shared" si="26"/>
        <v>0</v>
      </c>
      <c r="CD55" s="178">
        <f t="shared" si="26"/>
        <v>0</v>
      </c>
      <c r="CE55" s="178">
        <f t="shared" si="26"/>
        <v>0</v>
      </c>
      <c r="CF55" s="178">
        <f t="shared" si="26"/>
        <v>0</v>
      </c>
      <c r="CG55" s="178">
        <f t="shared" si="24"/>
        <v>0</v>
      </c>
      <c r="CH55" s="178">
        <f t="shared" si="24"/>
        <v>0</v>
      </c>
      <c r="CI55" s="178">
        <f t="shared" si="24"/>
        <v>0</v>
      </c>
      <c r="CJ55" s="178">
        <f t="shared" si="24"/>
        <v>0</v>
      </c>
      <c r="CK55" s="178">
        <f t="shared" si="24"/>
        <v>0</v>
      </c>
      <c r="CL55" s="178">
        <f t="shared" si="24"/>
        <v>0</v>
      </c>
      <c r="CM55" s="178">
        <f t="shared" si="24"/>
        <v>0</v>
      </c>
      <c r="CN55" s="178">
        <f t="shared" si="24"/>
        <v>0</v>
      </c>
      <c r="CO55" s="178">
        <f t="shared" si="24"/>
        <v>0</v>
      </c>
      <c r="CP55" s="178">
        <f t="shared" si="24"/>
        <v>0</v>
      </c>
      <c r="CQ55" s="178">
        <f t="shared" si="24"/>
        <v>0</v>
      </c>
      <c r="CR55" s="178">
        <f t="shared" si="24"/>
        <v>0</v>
      </c>
      <c r="CS55" s="178">
        <f t="shared" si="24"/>
        <v>0</v>
      </c>
    </row>
    <row r="56" spans="1:97" x14ac:dyDescent="0.4">
      <c r="A56" s="167">
        <v>1900085</v>
      </c>
      <c r="B56" s="168" t="s">
        <v>243</v>
      </c>
      <c r="C56" s="169">
        <v>17.662544746887729</v>
      </c>
      <c r="D56" s="170">
        <v>87.178588448086487</v>
      </c>
      <c r="E56" s="170">
        <v>71.66079970432709</v>
      </c>
      <c r="F56" s="171">
        <v>7.9961798084258288E-3</v>
      </c>
      <c r="G56" s="170">
        <v>0</v>
      </c>
      <c r="H56" s="172"/>
      <c r="I56" s="170">
        <f t="shared" si="22"/>
        <v>71.66079970432709</v>
      </c>
      <c r="J56" s="170">
        <f t="shared" si="22"/>
        <v>71.66079970432709</v>
      </c>
      <c r="K56" s="170">
        <f t="shared" si="21"/>
        <v>71.66079970432709</v>
      </c>
      <c r="L56" s="170">
        <f t="shared" si="21"/>
        <v>71.66079970432709</v>
      </c>
      <c r="M56" s="170">
        <f t="shared" si="21"/>
        <v>71.66079970432709</v>
      </c>
      <c r="N56" s="170">
        <f t="shared" si="21"/>
        <v>71.66079970432709</v>
      </c>
      <c r="O56" s="170">
        <f t="shared" si="21"/>
        <v>71.66079970432709</v>
      </c>
      <c r="P56" s="170">
        <f t="shared" si="21"/>
        <v>71.66079970432709</v>
      </c>
      <c r="Q56" s="170">
        <f t="shared" si="21"/>
        <v>71.66079970432709</v>
      </c>
      <c r="R56" s="170">
        <f t="shared" si="21"/>
        <v>71.66079970432709</v>
      </c>
      <c r="S56" s="170">
        <f t="shared" si="21"/>
        <v>71.66079970432709</v>
      </c>
      <c r="T56" s="170">
        <f t="shared" si="21"/>
        <v>71.66079970432709</v>
      </c>
      <c r="U56" s="170">
        <f t="shared" si="21"/>
        <v>71.66079970432709</v>
      </c>
      <c r="V56" s="170">
        <f t="shared" si="21"/>
        <v>71.66079970432709</v>
      </c>
      <c r="W56" s="170">
        <f t="shared" si="21"/>
        <v>71.66079970432709</v>
      </c>
      <c r="X56" s="170">
        <f t="shared" si="21"/>
        <v>71.66079970432709</v>
      </c>
      <c r="Y56" s="170">
        <f t="shared" si="15"/>
        <v>71.66079970432709</v>
      </c>
      <c r="Z56" s="170">
        <f t="shared" si="15"/>
        <v>47.478486401875635</v>
      </c>
      <c r="AA56" s="170">
        <f t="shared" si="14"/>
        <v>0</v>
      </c>
      <c r="AB56" s="170">
        <f t="shared" si="14"/>
        <v>0</v>
      </c>
      <c r="AC56" s="170">
        <f t="shared" si="14"/>
        <v>0</v>
      </c>
      <c r="AD56" s="170">
        <f t="shared" si="14"/>
        <v>0</v>
      </c>
      <c r="AE56" s="170">
        <f t="shared" si="20"/>
        <v>0</v>
      </c>
      <c r="AF56" s="170">
        <f t="shared" si="20"/>
        <v>0</v>
      </c>
      <c r="AG56" s="170">
        <f t="shared" si="20"/>
        <v>0</v>
      </c>
      <c r="AH56" s="170">
        <f t="shared" si="20"/>
        <v>0</v>
      </c>
      <c r="AI56" s="170">
        <f t="shared" si="20"/>
        <v>0</v>
      </c>
      <c r="AJ56" s="170">
        <f t="shared" si="20"/>
        <v>0</v>
      </c>
      <c r="AK56" s="173">
        <f t="shared" si="4"/>
        <v>1265.7120813754364</v>
      </c>
      <c r="AM56" s="174"/>
      <c r="AN56" s="175">
        <f t="shared" si="25"/>
        <v>7.9961798084258288E-3</v>
      </c>
      <c r="AO56" s="176">
        <f t="shared" si="25"/>
        <v>7.9961798084258288E-3</v>
      </c>
      <c r="AP56" s="176">
        <f t="shared" si="25"/>
        <v>7.9961798084258288E-3</v>
      </c>
      <c r="AQ56" s="176">
        <f t="shared" si="25"/>
        <v>7.9961798084258288E-3</v>
      </c>
      <c r="AR56" s="176">
        <f t="shared" si="25"/>
        <v>7.9961798084258288E-3</v>
      </c>
      <c r="AS56" s="176">
        <f t="shared" si="25"/>
        <v>7.9961798084258288E-3</v>
      </c>
      <c r="AT56" s="176">
        <f t="shared" si="25"/>
        <v>7.9961798084258288E-3</v>
      </c>
      <c r="AU56" s="176">
        <f t="shared" si="25"/>
        <v>7.9961798084258288E-3</v>
      </c>
      <c r="AV56" s="176">
        <f t="shared" si="25"/>
        <v>7.9961798084258288E-3</v>
      </c>
      <c r="AW56" s="176">
        <f t="shared" si="25"/>
        <v>7.9961798084258288E-3</v>
      </c>
      <c r="AX56" s="176">
        <f t="shared" si="25"/>
        <v>7.9961798084258288E-3</v>
      </c>
      <c r="AY56" s="176">
        <f t="shared" si="25"/>
        <v>7.9961798084258288E-3</v>
      </c>
      <c r="AZ56" s="176">
        <f t="shared" si="25"/>
        <v>7.9961798084258288E-3</v>
      </c>
      <c r="BA56" s="176">
        <f t="shared" si="25"/>
        <v>7.9961798084258288E-3</v>
      </c>
      <c r="BB56" s="176">
        <f t="shared" si="25"/>
        <v>7.9961798084258288E-3</v>
      </c>
      <c r="BC56" s="176">
        <f t="shared" si="23"/>
        <v>7.9961798084258288E-3</v>
      </c>
      <c r="BD56" s="176">
        <f t="shared" si="23"/>
        <v>7.9961798084258288E-3</v>
      </c>
      <c r="BE56" s="176">
        <f t="shared" si="23"/>
        <v>5.2978269272422607E-3</v>
      </c>
      <c r="BF56" s="176">
        <f t="shared" si="23"/>
        <v>0</v>
      </c>
      <c r="BG56" s="176">
        <f t="shared" si="23"/>
        <v>0</v>
      </c>
      <c r="BH56" s="176">
        <f t="shared" si="23"/>
        <v>0</v>
      </c>
      <c r="BI56" s="176">
        <f t="shared" si="23"/>
        <v>0</v>
      </c>
      <c r="BJ56" s="176">
        <f t="shared" si="23"/>
        <v>0</v>
      </c>
      <c r="BK56" s="176">
        <f t="shared" si="23"/>
        <v>0</v>
      </c>
      <c r="BL56" s="176">
        <f t="shared" si="23"/>
        <v>0</v>
      </c>
      <c r="BM56" s="176">
        <f t="shared" si="23"/>
        <v>0</v>
      </c>
      <c r="BN56" s="176">
        <f t="shared" si="23"/>
        <v>0</v>
      </c>
      <c r="BO56" s="176">
        <f t="shared" si="23"/>
        <v>0</v>
      </c>
      <c r="BQ56" s="174"/>
      <c r="BR56" s="177">
        <f t="shared" si="26"/>
        <v>0</v>
      </c>
      <c r="BS56" s="178">
        <f t="shared" si="26"/>
        <v>0</v>
      </c>
      <c r="BT56" s="178">
        <f t="shared" si="26"/>
        <v>0</v>
      </c>
      <c r="BU56" s="178">
        <f t="shared" si="26"/>
        <v>0</v>
      </c>
      <c r="BV56" s="178">
        <f t="shared" si="26"/>
        <v>0</v>
      </c>
      <c r="BW56" s="178">
        <f t="shared" si="26"/>
        <v>0</v>
      </c>
      <c r="BX56" s="178">
        <f t="shared" si="26"/>
        <v>0</v>
      </c>
      <c r="BY56" s="178">
        <f t="shared" si="26"/>
        <v>0</v>
      </c>
      <c r="BZ56" s="178">
        <f t="shared" si="26"/>
        <v>0</v>
      </c>
      <c r="CA56" s="178">
        <f t="shared" si="26"/>
        <v>0</v>
      </c>
      <c r="CB56" s="178">
        <f t="shared" si="26"/>
        <v>0</v>
      </c>
      <c r="CC56" s="178">
        <f t="shared" si="26"/>
        <v>0</v>
      </c>
      <c r="CD56" s="178">
        <f t="shared" si="26"/>
        <v>0</v>
      </c>
      <c r="CE56" s="178">
        <f t="shared" si="26"/>
        <v>0</v>
      </c>
      <c r="CF56" s="178">
        <f t="shared" si="26"/>
        <v>0</v>
      </c>
      <c r="CG56" s="178">
        <f t="shared" si="24"/>
        <v>0</v>
      </c>
      <c r="CH56" s="178">
        <f t="shared" si="24"/>
        <v>0</v>
      </c>
      <c r="CI56" s="178">
        <f t="shared" si="24"/>
        <v>0</v>
      </c>
      <c r="CJ56" s="178">
        <f t="shared" si="24"/>
        <v>0</v>
      </c>
      <c r="CK56" s="178">
        <f t="shared" si="24"/>
        <v>0</v>
      </c>
      <c r="CL56" s="178">
        <f t="shared" si="24"/>
        <v>0</v>
      </c>
      <c r="CM56" s="178">
        <f t="shared" si="24"/>
        <v>0</v>
      </c>
      <c r="CN56" s="178">
        <f t="shared" si="24"/>
        <v>0</v>
      </c>
      <c r="CO56" s="178">
        <f t="shared" si="24"/>
        <v>0</v>
      </c>
      <c r="CP56" s="178">
        <f t="shared" si="24"/>
        <v>0</v>
      </c>
      <c r="CQ56" s="178">
        <f t="shared" si="24"/>
        <v>0</v>
      </c>
      <c r="CR56" s="178">
        <f t="shared" si="24"/>
        <v>0</v>
      </c>
      <c r="CS56" s="178">
        <f t="shared" si="24"/>
        <v>0</v>
      </c>
    </row>
    <row r="57" spans="1:97" x14ac:dyDescent="0.4">
      <c r="A57" s="167">
        <v>1900094</v>
      </c>
      <c r="B57" s="168" t="s">
        <v>243</v>
      </c>
      <c r="C57" s="169">
        <v>17.662544746887729</v>
      </c>
      <c r="D57" s="170">
        <v>308.85973340642516</v>
      </c>
      <c r="E57" s="170">
        <v>253.88270086008148</v>
      </c>
      <c r="F57" s="171">
        <v>2.714769495208284E-2</v>
      </c>
      <c r="G57" s="170">
        <v>0</v>
      </c>
      <c r="H57" s="172"/>
      <c r="I57" s="170">
        <f t="shared" si="22"/>
        <v>253.88270086008148</v>
      </c>
      <c r="J57" s="170">
        <f t="shared" si="22"/>
        <v>253.88270086008148</v>
      </c>
      <c r="K57" s="170">
        <f t="shared" si="21"/>
        <v>253.88270086008148</v>
      </c>
      <c r="L57" s="170">
        <f t="shared" si="21"/>
        <v>253.88270086008148</v>
      </c>
      <c r="M57" s="170">
        <f t="shared" si="21"/>
        <v>253.88270086008148</v>
      </c>
      <c r="N57" s="170">
        <f t="shared" si="21"/>
        <v>253.88270086008148</v>
      </c>
      <c r="O57" s="170">
        <f t="shared" si="21"/>
        <v>253.88270086008148</v>
      </c>
      <c r="P57" s="170">
        <f t="shared" si="21"/>
        <v>253.88270086008148</v>
      </c>
      <c r="Q57" s="170">
        <f t="shared" si="21"/>
        <v>253.88270086008148</v>
      </c>
      <c r="R57" s="170">
        <f t="shared" si="21"/>
        <v>253.88270086008148</v>
      </c>
      <c r="S57" s="170">
        <f t="shared" si="21"/>
        <v>253.88270086008148</v>
      </c>
      <c r="T57" s="170">
        <f t="shared" si="21"/>
        <v>253.88270086008148</v>
      </c>
      <c r="U57" s="170">
        <f t="shared" si="21"/>
        <v>253.88270086008148</v>
      </c>
      <c r="V57" s="170">
        <f t="shared" si="21"/>
        <v>253.88270086008148</v>
      </c>
      <c r="W57" s="170">
        <f t="shared" si="21"/>
        <v>253.88270086008148</v>
      </c>
      <c r="X57" s="170">
        <f t="shared" si="21"/>
        <v>253.88270086008148</v>
      </c>
      <c r="Y57" s="170">
        <f t="shared" si="15"/>
        <v>253.88270086008148</v>
      </c>
      <c r="Z57" s="170">
        <f t="shared" si="15"/>
        <v>168.20864978051571</v>
      </c>
      <c r="AA57" s="170">
        <f t="shared" si="14"/>
        <v>0</v>
      </c>
      <c r="AB57" s="170">
        <f t="shared" si="14"/>
        <v>0</v>
      </c>
      <c r="AC57" s="170">
        <f t="shared" si="14"/>
        <v>0</v>
      </c>
      <c r="AD57" s="170">
        <f t="shared" si="14"/>
        <v>0</v>
      </c>
      <c r="AE57" s="170">
        <f t="shared" si="20"/>
        <v>0</v>
      </c>
      <c r="AF57" s="170">
        <f t="shared" si="20"/>
        <v>0</v>
      </c>
      <c r="AG57" s="170">
        <f t="shared" si="20"/>
        <v>0</v>
      </c>
      <c r="AH57" s="170">
        <f t="shared" si="20"/>
        <v>0</v>
      </c>
      <c r="AI57" s="170">
        <f t="shared" si="20"/>
        <v>0</v>
      </c>
      <c r="AJ57" s="170">
        <f t="shared" si="20"/>
        <v>0</v>
      </c>
      <c r="AK57" s="173">
        <f t="shared" si="4"/>
        <v>4484.214564401901</v>
      </c>
      <c r="AM57" s="174"/>
      <c r="AN57" s="175">
        <f t="shared" si="25"/>
        <v>2.714769495208284E-2</v>
      </c>
      <c r="AO57" s="176">
        <f t="shared" si="25"/>
        <v>2.714769495208284E-2</v>
      </c>
      <c r="AP57" s="176">
        <f t="shared" si="25"/>
        <v>2.714769495208284E-2</v>
      </c>
      <c r="AQ57" s="176">
        <f t="shared" si="25"/>
        <v>2.714769495208284E-2</v>
      </c>
      <c r="AR57" s="176">
        <f t="shared" si="25"/>
        <v>2.714769495208284E-2</v>
      </c>
      <c r="AS57" s="176">
        <f t="shared" si="25"/>
        <v>2.714769495208284E-2</v>
      </c>
      <c r="AT57" s="176">
        <f t="shared" si="25"/>
        <v>2.714769495208284E-2</v>
      </c>
      <c r="AU57" s="176">
        <f t="shared" si="25"/>
        <v>2.714769495208284E-2</v>
      </c>
      <c r="AV57" s="176">
        <f t="shared" si="25"/>
        <v>2.714769495208284E-2</v>
      </c>
      <c r="AW57" s="176">
        <f t="shared" si="25"/>
        <v>2.714769495208284E-2</v>
      </c>
      <c r="AX57" s="176">
        <f t="shared" si="25"/>
        <v>2.714769495208284E-2</v>
      </c>
      <c r="AY57" s="176">
        <f t="shared" si="25"/>
        <v>2.714769495208284E-2</v>
      </c>
      <c r="AZ57" s="176">
        <f t="shared" si="25"/>
        <v>2.714769495208284E-2</v>
      </c>
      <c r="BA57" s="176">
        <f t="shared" si="25"/>
        <v>2.714769495208284E-2</v>
      </c>
      <c r="BB57" s="176">
        <f t="shared" si="25"/>
        <v>2.714769495208284E-2</v>
      </c>
      <c r="BC57" s="176">
        <f t="shared" si="23"/>
        <v>2.714769495208284E-2</v>
      </c>
      <c r="BD57" s="176">
        <f t="shared" si="23"/>
        <v>2.714769495208284E-2</v>
      </c>
      <c r="BE57" s="176">
        <f t="shared" si="23"/>
        <v>1.7986562680613005E-2</v>
      </c>
      <c r="BF57" s="176">
        <f t="shared" si="23"/>
        <v>0</v>
      </c>
      <c r="BG57" s="176">
        <f t="shared" si="23"/>
        <v>0</v>
      </c>
      <c r="BH57" s="176">
        <f t="shared" si="23"/>
        <v>0</v>
      </c>
      <c r="BI57" s="176">
        <f t="shared" si="23"/>
        <v>0</v>
      </c>
      <c r="BJ57" s="176">
        <f t="shared" si="23"/>
        <v>0</v>
      </c>
      <c r="BK57" s="176">
        <f t="shared" si="23"/>
        <v>0</v>
      </c>
      <c r="BL57" s="176">
        <f t="shared" si="23"/>
        <v>0</v>
      </c>
      <c r="BM57" s="176">
        <f t="shared" si="23"/>
        <v>0</v>
      </c>
      <c r="BN57" s="176">
        <f t="shared" si="23"/>
        <v>0</v>
      </c>
      <c r="BO57" s="176">
        <f t="shared" si="23"/>
        <v>0</v>
      </c>
      <c r="BQ57" s="174"/>
      <c r="BR57" s="177">
        <f t="shared" si="26"/>
        <v>0</v>
      </c>
      <c r="BS57" s="178">
        <f t="shared" si="26"/>
        <v>0</v>
      </c>
      <c r="BT57" s="178">
        <f t="shared" si="26"/>
        <v>0</v>
      </c>
      <c r="BU57" s="178">
        <f t="shared" si="26"/>
        <v>0</v>
      </c>
      <c r="BV57" s="178">
        <f t="shared" si="26"/>
        <v>0</v>
      </c>
      <c r="BW57" s="178">
        <f t="shared" si="26"/>
        <v>0</v>
      </c>
      <c r="BX57" s="178">
        <f t="shared" si="26"/>
        <v>0</v>
      </c>
      <c r="BY57" s="178">
        <f t="shared" si="26"/>
        <v>0</v>
      </c>
      <c r="BZ57" s="178">
        <f t="shared" si="26"/>
        <v>0</v>
      </c>
      <c r="CA57" s="178">
        <f t="shared" si="26"/>
        <v>0</v>
      </c>
      <c r="CB57" s="178">
        <f t="shared" si="26"/>
        <v>0</v>
      </c>
      <c r="CC57" s="178">
        <f t="shared" si="26"/>
        <v>0</v>
      </c>
      <c r="CD57" s="178">
        <f t="shared" si="26"/>
        <v>0</v>
      </c>
      <c r="CE57" s="178">
        <f t="shared" si="26"/>
        <v>0</v>
      </c>
      <c r="CF57" s="178">
        <f t="shared" si="26"/>
        <v>0</v>
      </c>
      <c r="CG57" s="178">
        <f t="shared" si="24"/>
        <v>0</v>
      </c>
      <c r="CH57" s="178">
        <f t="shared" si="24"/>
        <v>0</v>
      </c>
      <c r="CI57" s="178">
        <f t="shared" si="24"/>
        <v>0</v>
      </c>
      <c r="CJ57" s="178">
        <f t="shared" si="24"/>
        <v>0</v>
      </c>
      <c r="CK57" s="178">
        <f t="shared" si="24"/>
        <v>0</v>
      </c>
      <c r="CL57" s="178">
        <f t="shared" si="24"/>
        <v>0</v>
      </c>
      <c r="CM57" s="178">
        <f t="shared" si="24"/>
        <v>0</v>
      </c>
      <c r="CN57" s="178">
        <f t="shared" si="24"/>
        <v>0</v>
      </c>
      <c r="CO57" s="178">
        <f t="shared" si="24"/>
        <v>0</v>
      </c>
      <c r="CP57" s="178">
        <f t="shared" si="24"/>
        <v>0</v>
      </c>
      <c r="CQ57" s="178">
        <f t="shared" si="24"/>
        <v>0</v>
      </c>
      <c r="CR57" s="178">
        <f t="shared" si="24"/>
        <v>0</v>
      </c>
      <c r="CS57" s="178">
        <f t="shared" si="24"/>
        <v>0</v>
      </c>
    </row>
    <row r="58" spans="1:97" x14ac:dyDescent="0.4">
      <c r="A58" s="167">
        <v>1900095</v>
      </c>
      <c r="B58" s="168" t="s">
        <v>243</v>
      </c>
      <c r="C58" s="169">
        <v>17.662544746887729</v>
      </c>
      <c r="D58" s="170">
        <v>27.374284077280393</v>
      </c>
      <c r="E58" s="170">
        <v>22.501661511524482</v>
      </c>
      <c r="F58" s="171">
        <v>2.7687603214770875E-3</v>
      </c>
      <c r="G58" s="170">
        <v>971.28373270652162</v>
      </c>
      <c r="H58" s="172"/>
      <c r="I58" s="170">
        <f t="shared" si="22"/>
        <v>22.501661511524482</v>
      </c>
      <c r="J58" s="170">
        <f t="shared" si="22"/>
        <v>22.501661511524482</v>
      </c>
      <c r="K58" s="170">
        <f t="shared" si="21"/>
        <v>22.501661511524482</v>
      </c>
      <c r="L58" s="170">
        <f t="shared" si="21"/>
        <v>22.501661511524482</v>
      </c>
      <c r="M58" s="170">
        <f t="shared" si="21"/>
        <v>22.501661511524482</v>
      </c>
      <c r="N58" s="170">
        <f t="shared" si="21"/>
        <v>22.501661511524482</v>
      </c>
      <c r="O58" s="170">
        <f t="shared" si="21"/>
        <v>22.501661511524482</v>
      </c>
      <c r="P58" s="170">
        <f t="shared" si="21"/>
        <v>22.501661511524482</v>
      </c>
      <c r="Q58" s="170">
        <f t="shared" si="21"/>
        <v>22.501661511524482</v>
      </c>
      <c r="R58" s="170">
        <f t="shared" si="21"/>
        <v>22.501661511524482</v>
      </c>
      <c r="S58" s="170">
        <f t="shared" si="21"/>
        <v>22.501661511524482</v>
      </c>
      <c r="T58" s="170">
        <f t="shared" si="21"/>
        <v>22.501661511524482</v>
      </c>
      <c r="U58" s="170">
        <f t="shared" si="21"/>
        <v>22.501661511524482</v>
      </c>
      <c r="V58" s="170">
        <f t="shared" si="21"/>
        <v>22.501661511524482</v>
      </c>
      <c r="W58" s="170">
        <f t="shared" si="21"/>
        <v>22.501661511524482</v>
      </c>
      <c r="X58" s="170">
        <f t="shared" si="21"/>
        <v>22.501661511524482</v>
      </c>
      <c r="Y58" s="170">
        <f t="shared" si="15"/>
        <v>22.501661511524482</v>
      </c>
      <c r="Z58" s="170">
        <f t="shared" si="15"/>
        <v>14.908357630706341</v>
      </c>
      <c r="AA58" s="170">
        <f t="shared" si="14"/>
        <v>0</v>
      </c>
      <c r="AB58" s="170">
        <f t="shared" si="14"/>
        <v>0</v>
      </c>
      <c r="AC58" s="170">
        <f t="shared" si="14"/>
        <v>0</v>
      </c>
      <c r="AD58" s="170">
        <f t="shared" si="14"/>
        <v>0</v>
      </c>
      <c r="AE58" s="170">
        <f t="shared" si="20"/>
        <v>0</v>
      </c>
      <c r="AF58" s="170">
        <f t="shared" si="20"/>
        <v>0</v>
      </c>
      <c r="AG58" s="170">
        <f t="shared" si="20"/>
        <v>0</v>
      </c>
      <c r="AH58" s="170">
        <f t="shared" si="20"/>
        <v>0</v>
      </c>
      <c r="AI58" s="170">
        <f t="shared" si="20"/>
        <v>0</v>
      </c>
      <c r="AJ58" s="170">
        <f t="shared" si="20"/>
        <v>0</v>
      </c>
      <c r="AK58" s="173">
        <f t="shared" si="4"/>
        <v>397.43660332662262</v>
      </c>
      <c r="AM58" s="174"/>
      <c r="AN58" s="175">
        <f t="shared" si="25"/>
        <v>2.7687603214770875E-3</v>
      </c>
      <c r="AO58" s="176">
        <f t="shared" si="25"/>
        <v>2.7687603214770875E-3</v>
      </c>
      <c r="AP58" s="176">
        <f t="shared" si="25"/>
        <v>2.7687603214770875E-3</v>
      </c>
      <c r="AQ58" s="176">
        <f t="shared" si="25"/>
        <v>2.7687603214770875E-3</v>
      </c>
      <c r="AR58" s="176">
        <f t="shared" si="25"/>
        <v>2.7687603214770875E-3</v>
      </c>
      <c r="AS58" s="176">
        <f t="shared" si="25"/>
        <v>2.7687603214770875E-3</v>
      </c>
      <c r="AT58" s="176">
        <f t="shared" si="25"/>
        <v>2.7687603214770875E-3</v>
      </c>
      <c r="AU58" s="176">
        <f t="shared" si="25"/>
        <v>2.7687603214770875E-3</v>
      </c>
      <c r="AV58" s="176">
        <f t="shared" si="25"/>
        <v>2.7687603214770875E-3</v>
      </c>
      <c r="AW58" s="176">
        <f t="shared" si="25"/>
        <v>2.7687603214770875E-3</v>
      </c>
      <c r="AX58" s="176">
        <f t="shared" si="25"/>
        <v>2.7687603214770875E-3</v>
      </c>
      <c r="AY58" s="176">
        <f t="shared" si="25"/>
        <v>2.7687603214770875E-3</v>
      </c>
      <c r="AZ58" s="176">
        <f t="shared" si="25"/>
        <v>2.7687603214770875E-3</v>
      </c>
      <c r="BA58" s="176">
        <f t="shared" si="25"/>
        <v>2.7687603214770875E-3</v>
      </c>
      <c r="BB58" s="176">
        <f t="shared" si="25"/>
        <v>2.7687603214770875E-3</v>
      </c>
      <c r="BC58" s="176">
        <f t="shared" si="23"/>
        <v>2.7687603214770875E-3</v>
      </c>
      <c r="BD58" s="176">
        <f t="shared" si="23"/>
        <v>2.7687603214770875E-3</v>
      </c>
      <c r="BE58" s="176">
        <f t="shared" si="23"/>
        <v>1.8344276063858242E-3</v>
      </c>
      <c r="BF58" s="176">
        <f t="shared" si="23"/>
        <v>0</v>
      </c>
      <c r="BG58" s="176">
        <f t="shared" si="23"/>
        <v>0</v>
      </c>
      <c r="BH58" s="176">
        <f t="shared" si="23"/>
        <v>0</v>
      </c>
      <c r="BI58" s="176">
        <f t="shared" si="23"/>
        <v>0</v>
      </c>
      <c r="BJ58" s="176">
        <f t="shared" si="23"/>
        <v>0</v>
      </c>
      <c r="BK58" s="176">
        <f t="shared" si="23"/>
        <v>0</v>
      </c>
      <c r="BL58" s="176">
        <f t="shared" si="23"/>
        <v>0</v>
      </c>
      <c r="BM58" s="176">
        <f t="shared" si="23"/>
        <v>0</v>
      </c>
      <c r="BN58" s="176">
        <f t="shared" si="23"/>
        <v>0</v>
      </c>
      <c r="BO58" s="176">
        <f t="shared" si="23"/>
        <v>0</v>
      </c>
      <c r="BQ58" s="174"/>
      <c r="BR58" s="177">
        <f t="shared" si="26"/>
        <v>971.28373270652162</v>
      </c>
      <c r="BS58" s="178">
        <f t="shared" si="26"/>
        <v>971.28373270652162</v>
      </c>
      <c r="BT58" s="178">
        <f t="shared" si="26"/>
        <v>971.28373270652162</v>
      </c>
      <c r="BU58" s="178">
        <f t="shared" si="26"/>
        <v>971.28373270652162</v>
      </c>
      <c r="BV58" s="178">
        <f t="shared" si="26"/>
        <v>971.28373270652162</v>
      </c>
      <c r="BW58" s="178">
        <f t="shared" si="26"/>
        <v>971.28373270652162</v>
      </c>
      <c r="BX58" s="178">
        <f t="shared" si="26"/>
        <v>971.28373270652162</v>
      </c>
      <c r="BY58" s="178">
        <f t="shared" si="26"/>
        <v>971.28373270652162</v>
      </c>
      <c r="BZ58" s="178">
        <f t="shared" si="26"/>
        <v>971.28373270652162</v>
      </c>
      <c r="CA58" s="178">
        <f t="shared" si="26"/>
        <v>971.28373270652162</v>
      </c>
      <c r="CB58" s="178">
        <f t="shared" si="26"/>
        <v>971.28373270652162</v>
      </c>
      <c r="CC58" s="178">
        <f t="shared" si="26"/>
        <v>971.28373270652162</v>
      </c>
      <c r="CD58" s="178">
        <f t="shared" si="26"/>
        <v>971.28373270652162</v>
      </c>
      <c r="CE58" s="178">
        <f t="shared" si="26"/>
        <v>971.28373270652162</v>
      </c>
      <c r="CF58" s="178">
        <f t="shared" si="26"/>
        <v>971.28373270652162</v>
      </c>
      <c r="CG58" s="178">
        <f t="shared" si="24"/>
        <v>971.28373270652162</v>
      </c>
      <c r="CH58" s="178">
        <f t="shared" si="24"/>
        <v>971.28373270652162</v>
      </c>
      <c r="CI58" s="178">
        <f t="shared" si="24"/>
        <v>643.51893484221102</v>
      </c>
      <c r="CJ58" s="178">
        <f t="shared" si="24"/>
        <v>0</v>
      </c>
      <c r="CK58" s="178">
        <f t="shared" si="24"/>
        <v>0</v>
      </c>
      <c r="CL58" s="178">
        <f t="shared" si="24"/>
        <v>0</v>
      </c>
      <c r="CM58" s="178">
        <f t="shared" si="24"/>
        <v>0</v>
      </c>
      <c r="CN58" s="178">
        <f t="shared" si="24"/>
        <v>0</v>
      </c>
      <c r="CO58" s="178">
        <f t="shared" si="24"/>
        <v>0</v>
      </c>
      <c r="CP58" s="178">
        <f t="shared" si="24"/>
        <v>0</v>
      </c>
      <c r="CQ58" s="178">
        <f t="shared" si="24"/>
        <v>0</v>
      </c>
      <c r="CR58" s="178">
        <f t="shared" si="24"/>
        <v>0</v>
      </c>
      <c r="CS58" s="178">
        <f t="shared" si="24"/>
        <v>0</v>
      </c>
    </row>
    <row r="59" spans="1:97" x14ac:dyDescent="0.4">
      <c r="A59" s="167">
        <v>1900099</v>
      </c>
      <c r="B59" s="168" t="s">
        <v>244</v>
      </c>
      <c r="C59" s="169">
        <v>14.6641163464132</v>
      </c>
      <c r="D59" s="170">
        <v>923.57852086717935</v>
      </c>
      <c r="E59" s="170">
        <v>759.1815441528214</v>
      </c>
      <c r="F59" s="171">
        <v>0.31101394228283125</v>
      </c>
      <c r="G59" s="170">
        <v>0</v>
      </c>
      <c r="H59" s="172"/>
      <c r="I59" s="170">
        <f t="shared" si="22"/>
        <v>759.1815441528214</v>
      </c>
      <c r="J59" s="170">
        <f t="shared" si="22"/>
        <v>759.1815441528214</v>
      </c>
      <c r="K59" s="170">
        <f t="shared" si="21"/>
        <v>759.1815441528214</v>
      </c>
      <c r="L59" s="170">
        <f t="shared" si="21"/>
        <v>759.1815441528214</v>
      </c>
      <c r="M59" s="170">
        <f t="shared" si="21"/>
        <v>759.1815441528214</v>
      </c>
      <c r="N59" s="170">
        <f t="shared" si="21"/>
        <v>759.1815441528214</v>
      </c>
      <c r="O59" s="170">
        <f t="shared" si="21"/>
        <v>759.1815441528214</v>
      </c>
      <c r="P59" s="170">
        <f t="shared" si="21"/>
        <v>759.1815441528214</v>
      </c>
      <c r="Q59" s="170">
        <f t="shared" si="21"/>
        <v>759.1815441528214</v>
      </c>
      <c r="R59" s="170">
        <f t="shared" si="21"/>
        <v>759.1815441528214</v>
      </c>
      <c r="S59" s="170">
        <f t="shared" si="21"/>
        <v>759.1815441528214</v>
      </c>
      <c r="T59" s="170">
        <f t="shared" si="21"/>
        <v>759.1815441528214</v>
      </c>
      <c r="U59" s="170">
        <f t="shared" si="21"/>
        <v>759.1815441528214</v>
      </c>
      <c r="V59" s="170">
        <f t="shared" si="21"/>
        <v>759.1815441528214</v>
      </c>
      <c r="W59" s="170">
        <f t="shared" si="21"/>
        <v>504.18487336710342</v>
      </c>
      <c r="X59" s="170">
        <f t="shared" si="21"/>
        <v>0</v>
      </c>
      <c r="Y59" s="170">
        <f t="shared" si="15"/>
        <v>0</v>
      </c>
      <c r="Z59" s="170">
        <f t="shared" si="15"/>
        <v>0</v>
      </c>
      <c r="AA59" s="170">
        <f t="shared" si="14"/>
        <v>0</v>
      </c>
      <c r="AB59" s="170">
        <f t="shared" si="14"/>
        <v>0</v>
      </c>
      <c r="AC59" s="170">
        <f t="shared" si="14"/>
        <v>0</v>
      </c>
      <c r="AD59" s="170">
        <f t="shared" si="14"/>
        <v>0</v>
      </c>
      <c r="AE59" s="170">
        <f t="shared" si="20"/>
        <v>0</v>
      </c>
      <c r="AF59" s="170">
        <f t="shared" si="20"/>
        <v>0</v>
      </c>
      <c r="AG59" s="170">
        <f t="shared" si="20"/>
        <v>0</v>
      </c>
      <c r="AH59" s="170">
        <f t="shared" si="20"/>
        <v>0</v>
      </c>
      <c r="AI59" s="170">
        <f t="shared" si="20"/>
        <v>0</v>
      </c>
      <c r="AJ59" s="170">
        <f t="shared" si="20"/>
        <v>0</v>
      </c>
      <c r="AK59" s="173">
        <f t="shared" si="4"/>
        <v>11132.726491506603</v>
      </c>
      <c r="AM59" s="174"/>
      <c r="AN59" s="175">
        <f t="shared" si="25"/>
        <v>0.31101394228283125</v>
      </c>
      <c r="AO59" s="176">
        <f t="shared" si="25"/>
        <v>0.31101394228283125</v>
      </c>
      <c r="AP59" s="176">
        <f t="shared" si="25"/>
        <v>0.31101394228283125</v>
      </c>
      <c r="AQ59" s="176">
        <f t="shared" si="25"/>
        <v>0.31101394228283125</v>
      </c>
      <c r="AR59" s="176">
        <f t="shared" si="25"/>
        <v>0.31101394228283125</v>
      </c>
      <c r="AS59" s="176">
        <f t="shared" si="25"/>
        <v>0.31101394228283125</v>
      </c>
      <c r="AT59" s="176">
        <f t="shared" si="25"/>
        <v>0.31101394228283125</v>
      </c>
      <c r="AU59" s="176">
        <f t="shared" si="25"/>
        <v>0.31101394228283125</v>
      </c>
      <c r="AV59" s="176">
        <f t="shared" si="25"/>
        <v>0.31101394228283125</v>
      </c>
      <c r="AW59" s="176">
        <f t="shared" si="25"/>
        <v>0.31101394228283125</v>
      </c>
      <c r="AX59" s="176">
        <f t="shared" si="25"/>
        <v>0.31101394228283125</v>
      </c>
      <c r="AY59" s="176">
        <f t="shared" si="25"/>
        <v>0.31101394228283125</v>
      </c>
      <c r="AZ59" s="176">
        <f t="shared" si="25"/>
        <v>0.31101394228283125</v>
      </c>
      <c r="BA59" s="176">
        <f t="shared" si="25"/>
        <v>0.31101394228283125</v>
      </c>
      <c r="BB59" s="176">
        <f t="shared" si="25"/>
        <v>0.20654944303243983</v>
      </c>
      <c r="BC59" s="176">
        <f t="shared" si="23"/>
        <v>0</v>
      </c>
      <c r="BD59" s="176">
        <f t="shared" si="23"/>
        <v>0</v>
      </c>
      <c r="BE59" s="176">
        <f t="shared" si="23"/>
        <v>0</v>
      </c>
      <c r="BF59" s="176">
        <f t="shared" si="23"/>
        <v>0</v>
      </c>
      <c r="BG59" s="176">
        <f t="shared" si="23"/>
        <v>0</v>
      </c>
      <c r="BH59" s="176">
        <f t="shared" si="23"/>
        <v>0</v>
      </c>
      <c r="BI59" s="176">
        <f t="shared" si="23"/>
        <v>0</v>
      </c>
      <c r="BJ59" s="176">
        <f t="shared" si="23"/>
        <v>0</v>
      </c>
      <c r="BK59" s="176">
        <f t="shared" si="23"/>
        <v>0</v>
      </c>
      <c r="BL59" s="176">
        <f t="shared" si="23"/>
        <v>0</v>
      </c>
      <c r="BM59" s="176">
        <f t="shared" si="23"/>
        <v>0</v>
      </c>
      <c r="BN59" s="176">
        <f t="shared" si="23"/>
        <v>0</v>
      </c>
      <c r="BO59" s="176">
        <f t="shared" si="23"/>
        <v>0</v>
      </c>
      <c r="BQ59" s="174"/>
      <c r="BR59" s="177">
        <f t="shared" si="26"/>
        <v>0</v>
      </c>
      <c r="BS59" s="178">
        <f t="shared" si="26"/>
        <v>0</v>
      </c>
      <c r="BT59" s="178">
        <f t="shared" si="26"/>
        <v>0</v>
      </c>
      <c r="BU59" s="178">
        <f t="shared" si="26"/>
        <v>0</v>
      </c>
      <c r="BV59" s="178">
        <f t="shared" si="26"/>
        <v>0</v>
      </c>
      <c r="BW59" s="178">
        <f t="shared" si="26"/>
        <v>0</v>
      </c>
      <c r="BX59" s="178">
        <f t="shared" si="26"/>
        <v>0</v>
      </c>
      <c r="BY59" s="178">
        <f t="shared" si="26"/>
        <v>0</v>
      </c>
      <c r="BZ59" s="178">
        <f t="shared" si="26"/>
        <v>0</v>
      </c>
      <c r="CA59" s="178">
        <f t="shared" si="26"/>
        <v>0</v>
      </c>
      <c r="CB59" s="178">
        <f t="shared" si="26"/>
        <v>0</v>
      </c>
      <c r="CC59" s="178">
        <f t="shared" si="26"/>
        <v>0</v>
      </c>
      <c r="CD59" s="178">
        <f t="shared" si="26"/>
        <v>0</v>
      </c>
      <c r="CE59" s="178">
        <f t="shared" si="26"/>
        <v>0</v>
      </c>
      <c r="CF59" s="178">
        <f t="shared" si="26"/>
        <v>0</v>
      </c>
      <c r="CG59" s="178">
        <f t="shared" si="24"/>
        <v>0</v>
      </c>
      <c r="CH59" s="178">
        <f t="shared" si="24"/>
        <v>0</v>
      </c>
      <c r="CI59" s="178">
        <f t="shared" si="24"/>
        <v>0</v>
      </c>
      <c r="CJ59" s="178">
        <f t="shared" si="24"/>
        <v>0</v>
      </c>
      <c r="CK59" s="178">
        <f t="shared" si="24"/>
        <v>0</v>
      </c>
      <c r="CL59" s="178">
        <f t="shared" si="24"/>
        <v>0</v>
      </c>
      <c r="CM59" s="178">
        <f t="shared" si="24"/>
        <v>0</v>
      </c>
      <c r="CN59" s="178">
        <f t="shared" si="24"/>
        <v>0</v>
      </c>
      <c r="CO59" s="178">
        <f t="shared" si="24"/>
        <v>0</v>
      </c>
      <c r="CP59" s="178">
        <f t="shared" si="24"/>
        <v>0</v>
      </c>
      <c r="CQ59" s="178">
        <f t="shared" si="24"/>
        <v>0</v>
      </c>
      <c r="CR59" s="178">
        <f t="shared" si="24"/>
        <v>0</v>
      </c>
      <c r="CS59" s="178">
        <f t="shared" si="24"/>
        <v>0</v>
      </c>
    </row>
    <row r="60" spans="1:97" x14ac:dyDescent="0.4">
      <c r="A60" s="167">
        <v>1900104</v>
      </c>
      <c r="B60" s="168" t="s">
        <v>243</v>
      </c>
      <c r="C60" s="169">
        <v>12.708900833558108</v>
      </c>
      <c r="D60" s="170">
        <v>626.37363146894552</v>
      </c>
      <c r="E60" s="170">
        <v>514.87912506747318</v>
      </c>
      <c r="F60" s="171">
        <v>4.9167144976996702E-2</v>
      </c>
      <c r="G60" s="170">
        <v>0</v>
      </c>
      <c r="H60" s="172"/>
      <c r="I60" s="170">
        <f t="shared" si="22"/>
        <v>514.87912506747318</v>
      </c>
      <c r="J60" s="170">
        <f t="shared" si="22"/>
        <v>514.87912506747318</v>
      </c>
      <c r="K60" s="170">
        <f t="shared" si="21"/>
        <v>514.87912506747318</v>
      </c>
      <c r="L60" s="170">
        <f t="shared" si="21"/>
        <v>514.87912506747318</v>
      </c>
      <c r="M60" s="170">
        <f t="shared" si="21"/>
        <v>514.87912506747318</v>
      </c>
      <c r="N60" s="170">
        <f t="shared" si="21"/>
        <v>514.87912506747318</v>
      </c>
      <c r="O60" s="170">
        <f t="shared" si="21"/>
        <v>514.87912506747318</v>
      </c>
      <c r="P60" s="170">
        <f t="shared" si="21"/>
        <v>514.87912506747318</v>
      </c>
      <c r="Q60" s="170">
        <f t="shared" si="21"/>
        <v>514.87912506747318</v>
      </c>
      <c r="R60" s="170">
        <f t="shared" si="21"/>
        <v>514.87912506747318</v>
      </c>
      <c r="S60" s="170">
        <f t="shared" si="21"/>
        <v>514.87912506747318</v>
      </c>
      <c r="T60" s="170">
        <f t="shared" si="21"/>
        <v>514.87912506747318</v>
      </c>
      <c r="U60" s="170">
        <f t="shared" si="21"/>
        <v>364.99824094200096</v>
      </c>
      <c r="V60" s="170">
        <f t="shared" si="21"/>
        <v>0</v>
      </c>
      <c r="W60" s="170">
        <f t="shared" si="21"/>
        <v>0</v>
      </c>
      <c r="X60" s="170">
        <f t="shared" si="21"/>
        <v>0</v>
      </c>
      <c r="Y60" s="170">
        <f t="shared" si="15"/>
        <v>0</v>
      </c>
      <c r="Z60" s="170">
        <f t="shared" si="15"/>
        <v>0</v>
      </c>
      <c r="AA60" s="170">
        <f t="shared" si="14"/>
        <v>0</v>
      </c>
      <c r="AB60" s="170">
        <f t="shared" si="14"/>
        <v>0</v>
      </c>
      <c r="AC60" s="170">
        <f t="shared" si="14"/>
        <v>0</v>
      </c>
      <c r="AD60" s="170">
        <f t="shared" si="14"/>
        <v>0</v>
      </c>
      <c r="AE60" s="170">
        <f t="shared" si="20"/>
        <v>0</v>
      </c>
      <c r="AF60" s="170">
        <f t="shared" si="20"/>
        <v>0</v>
      </c>
      <c r="AG60" s="170">
        <f t="shared" si="20"/>
        <v>0</v>
      </c>
      <c r="AH60" s="170">
        <f t="shared" si="20"/>
        <v>0</v>
      </c>
      <c r="AI60" s="170">
        <f t="shared" si="20"/>
        <v>0</v>
      </c>
      <c r="AJ60" s="170">
        <f t="shared" si="20"/>
        <v>0</v>
      </c>
      <c r="AK60" s="173">
        <f t="shared" si="4"/>
        <v>6543.5477417516786</v>
      </c>
      <c r="AM60" s="174"/>
      <c r="AN60" s="175">
        <f t="shared" si="25"/>
        <v>4.9167144976996702E-2</v>
      </c>
      <c r="AO60" s="176">
        <f t="shared" si="25"/>
        <v>4.9167144976996702E-2</v>
      </c>
      <c r="AP60" s="176">
        <f t="shared" si="25"/>
        <v>4.9167144976996702E-2</v>
      </c>
      <c r="AQ60" s="176">
        <f t="shared" si="25"/>
        <v>4.9167144976996702E-2</v>
      </c>
      <c r="AR60" s="176">
        <f t="shared" si="25"/>
        <v>4.9167144976996702E-2</v>
      </c>
      <c r="AS60" s="176">
        <f t="shared" si="25"/>
        <v>4.9167144976996702E-2</v>
      </c>
      <c r="AT60" s="176">
        <f t="shared" si="25"/>
        <v>4.9167144976996702E-2</v>
      </c>
      <c r="AU60" s="176">
        <f t="shared" si="25"/>
        <v>4.9167144976996702E-2</v>
      </c>
      <c r="AV60" s="176">
        <f t="shared" si="25"/>
        <v>4.9167144976996702E-2</v>
      </c>
      <c r="AW60" s="176">
        <f t="shared" si="25"/>
        <v>4.9167144976996702E-2</v>
      </c>
      <c r="AX60" s="176">
        <f t="shared" si="25"/>
        <v>4.9167144976996702E-2</v>
      </c>
      <c r="AY60" s="176">
        <f t="shared" si="25"/>
        <v>4.9167144976996702E-2</v>
      </c>
      <c r="AZ60" s="176">
        <f t="shared" si="25"/>
        <v>3.4854630057865293E-2</v>
      </c>
      <c r="BA60" s="176">
        <f t="shared" si="25"/>
        <v>0</v>
      </c>
      <c r="BB60" s="176">
        <f t="shared" si="25"/>
        <v>0</v>
      </c>
      <c r="BC60" s="176">
        <f t="shared" si="23"/>
        <v>0</v>
      </c>
      <c r="BD60" s="176">
        <f t="shared" si="23"/>
        <v>0</v>
      </c>
      <c r="BE60" s="176">
        <f t="shared" si="23"/>
        <v>0</v>
      </c>
      <c r="BF60" s="176">
        <f t="shared" si="23"/>
        <v>0</v>
      </c>
      <c r="BG60" s="176">
        <f t="shared" si="23"/>
        <v>0</v>
      </c>
      <c r="BH60" s="176">
        <f t="shared" si="23"/>
        <v>0</v>
      </c>
      <c r="BI60" s="176">
        <f t="shared" si="23"/>
        <v>0</v>
      </c>
      <c r="BJ60" s="176">
        <f t="shared" si="23"/>
        <v>0</v>
      </c>
      <c r="BK60" s="176">
        <f t="shared" si="23"/>
        <v>0</v>
      </c>
      <c r="BL60" s="176">
        <f t="shared" si="23"/>
        <v>0</v>
      </c>
      <c r="BM60" s="176">
        <f t="shared" si="23"/>
        <v>0</v>
      </c>
      <c r="BN60" s="176">
        <f t="shared" si="23"/>
        <v>0</v>
      </c>
      <c r="BO60" s="176">
        <f t="shared" si="23"/>
        <v>0</v>
      </c>
      <c r="BQ60" s="174"/>
      <c r="BR60" s="177">
        <f t="shared" si="26"/>
        <v>0</v>
      </c>
      <c r="BS60" s="178">
        <f t="shared" si="26"/>
        <v>0</v>
      </c>
      <c r="BT60" s="178">
        <f t="shared" si="26"/>
        <v>0</v>
      </c>
      <c r="BU60" s="178">
        <f t="shared" si="26"/>
        <v>0</v>
      </c>
      <c r="BV60" s="178">
        <f t="shared" si="26"/>
        <v>0</v>
      </c>
      <c r="BW60" s="178">
        <f t="shared" si="26"/>
        <v>0</v>
      </c>
      <c r="BX60" s="178">
        <f t="shared" si="26"/>
        <v>0</v>
      </c>
      <c r="BY60" s="178">
        <f t="shared" si="26"/>
        <v>0</v>
      </c>
      <c r="BZ60" s="178">
        <f t="shared" si="26"/>
        <v>0</v>
      </c>
      <c r="CA60" s="178">
        <f t="shared" si="26"/>
        <v>0</v>
      </c>
      <c r="CB60" s="178">
        <f t="shared" si="26"/>
        <v>0</v>
      </c>
      <c r="CC60" s="178">
        <f t="shared" si="26"/>
        <v>0</v>
      </c>
      <c r="CD60" s="178">
        <f t="shared" si="26"/>
        <v>0</v>
      </c>
      <c r="CE60" s="178">
        <f t="shared" si="26"/>
        <v>0</v>
      </c>
      <c r="CF60" s="178">
        <f t="shared" si="26"/>
        <v>0</v>
      </c>
      <c r="CG60" s="178">
        <f t="shared" si="24"/>
        <v>0</v>
      </c>
      <c r="CH60" s="178">
        <f t="shared" si="24"/>
        <v>0</v>
      </c>
      <c r="CI60" s="178">
        <f t="shared" si="24"/>
        <v>0</v>
      </c>
      <c r="CJ60" s="178">
        <f t="shared" si="24"/>
        <v>0</v>
      </c>
      <c r="CK60" s="178">
        <f t="shared" si="24"/>
        <v>0</v>
      </c>
      <c r="CL60" s="178">
        <f t="shared" si="24"/>
        <v>0</v>
      </c>
      <c r="CM60" s="178">
        <f t="shared" si="24"/>
        <v>0</v>
      </c>
      <c r="CN60" s="178">
        <f t="shared" si="24"/>
        <v>0</v>
      </c>
      <c r="CO60" s="178">
        <f t="shared" si="24"/>
        <v>0</v>
      </c>
      <c r="CP60" s="178">
        <f t="shared" si="24"/>
        <v>0</v>
      </c>
      <c r="CQ60" s="178">
        <f t="shared" si="24"/>
        <v>0</v>
      </c>
      <c r="CR60" s="178">
        <f t="shared" si="24"/>
        <v>0</v>
      </c>
      <c r="CS60" s="178">
        <f t="shared" si="24"/>
        <v>0</v>
      </c>
    </row>
    <row r="61" spans="1:97" x14ac:dyDescent="0.4">
      <c r="A61" s="167">
        <v>1900111</v>
      </c>
      <c r="B61" s="168" t="s">
        <v>243</v>
      </c>
      <c r="C61" s="169">
        <v>15.307538780636031</v>
      </c>
      <c r="D61" s="170">
        <v>248.99175614368494</v>
      </c>
      <c r="E61" s="170">
        <v>204.671223550109</v>
      </c>
      <c r="F61" s="171">
        <v>2.1880820630553053E-2</v>
      </c>
      <c r="G61" s="170">
        <v>0</v>
      </c>
      <c r="H61" s="172"/>
      <c r="I61" s="170">
        <f t="shared" si="22"/>
        <v>204.671223550109</v>
      </c>
      <c r="J61" s="170">
        <f t="shared" si="22"/>
        <v>204.671223550109</v>
      </c>
      <c r="K61" s="170">
        <f t="shared" si="21"/>
        <v>204.671223550109</v>
      </c>
      <c r="L61" s="170">
        <f t="shared" si="21"/>
        <v>204.671223550109</v>
      </c>
      <c r="M61" s="170">
        <f t="shared" si="21"/>
        <v>204.671223550109</v>
      </c>
      <c r="N61" s="170">
        <f t="shared" ref="N61:X84" si="27">IF(N$2&lt;$C61,$E61,IF((($C61-N$2+1)&gt;0),($C61-N$2+1)*M61,0))</f>
        <v>204.671223550109</v>
      </c>
      <c r="O61" s="170">
        <f t="shared" si="27"/>
        <v>204.671223550109</v>
      </c>
      <c r="P61" s="170">
        <f t="shared" si="27"/>
        <v>204.671223550109</v>
      </c>
      <c r="Q61" s="170">
        <f t="shared" si="27"/>
        <v>204.671223550109</v>
      </c>
      <c r="R61" s="170">
        <f t="shared" si="27"/>
        <v>204.671223550109</v>
      </c>
      <c r="S61" s="170">
        <f t="shared" si="27"/>
        <v>204.671223550109</v>
      </c>
      <c r="T61" s="170">
        <f t="shared" si="27"/>
        <v>204.671223550109</v>
      </c>
      <c r="U61" s="170">
        <f t="shared" si="27"/>
        <v>204.671223550109</v>
      </c>
      <c r="V61" s="170">
        <f t="shared" si="27"/>
        <v>204.671223550109</v>
      </c>
      <c r="W61" s="170">
        <f t="shared" si="27"/>
        <v>204.671223550109</v>
      </c>
      <c r="X61" s="170">
        <f t="shared" si="27"/>
        <v>62.944338521885129</v>
      </c>
      <c r="Y61" s="170">
        <f t="shared" si="15"/>
        <v>0</v>
      </c>
      <c r="Z61" s="170">
        <f t="shared" si="15"/>
        <v>0</v>
      </c>
      <c r="AA61" s="170">
        <f t="shared" si="14"/>
        <v>0</v>
      </c>
      <c r="AB61" s="170">
        <f t="shared" si="14"/>
        <v>0</v>
      </c>
      <c r="AC61" s="170">
        <f t="shared" si="14"/>
        <v>0</v>
      </c>
      <c r="AD61" s="170">
        <f t="shared" si="14"/>
        <v>0</v>
      </c>
      <c r="AE61" s="170">
        <f t="shared" si="20"/>
        <v>0</v>
      </c>
      <c r="AF61" s="170">
        <f t="shared" si="20"/>
        <v>0</v>
      </c>
      <c r="AG61" s="170">
        <f t="shared" si="20"/>
        <v>0</v>
      </c>
      <c r="AH61" s="170">
        <f t="shared" si="20"/>
        <v>0</v>
      </c>
      <c r="AI61" s="170">
        <f t="shared" si="20"/>
        <v>0</v>
      </c>
      <c r="AJ61" s="170">
        <f t="shared" si="20"/>
        <v>0</v>
      </c>
      <c r="AK61" s="173">
        <f t="shared" si="4"/>
        <v>3133.0126917735206</v>
      </c>
      <c r="AM61" s="174"/>
      <c r="AN61" s="175">
        <f t="shared" si="25"/>
        <v>2.1880820630553053E-2</v>
      </c>
      <c r="AO61" s="176">
        <f t="shared" si="25"/>
        <v>2.1880820630553053E-2</v>
      </c>
      <c r="AP61" s="176">
        <f t="shared" si="25"/>
        <v>2.1880820630553053E-2</v>
      </c>
      <c r="AQ61" s="176">
        <f t="shared" si="25"/>
        <v>2.1880820630553053E-2</v>
      </c>
      <c r="AR61" s="176">
        <f t="shared" si="25"/>
        <v>2.1880820630553053E-2</v>
      </c>
      <c r="AS61" s="176">
        <f t="shared" si="25"/>
        <v>2.1880820630553053E-2</v>
      </c>
      <c r="AT61" s="176">
        <f t="shared" si="25"/>
        <v>2.1880820630553053E-2</v>
      </c>
      <c r="AU61" s="176">
        <f t="shared" si="25"/>
        <v>2.1880820630553053E-2</v>
      </c>
      <c r="AV61" s="176">
        <f t="shared" si="25"/>
        <v>2.1880820630553053E-2</v>
      </c>
      <c r="AW61" s="176">
        <f t="shared" si="25"/>
        <v>2.1880820630553053E-2</v>
      </c>
      <c r="AX61" s="176">
        <f t="shared" si="25"/>
        <v>2.1880820630553053E-2</v>
      </c>
      <c r="AY61" s="176">
        <f t="shared" si="25"/>
        <v>2.1880820630553053E-2</v>
      </c>
      <c r="AZ61" s="176">
        <f t="shared" si="25"/>
        <v>2.1880820630553053E-2</v>
      </c>
      <c r="BA61" s="176">
        <f t="shared" si="25"/>
        <v>2.1880820630553053E-2</v>
      </c>
      <c r="BB61" s="176">
        <f t="shared" si="25"/>
        <v>2.1880820630553053E-2</v>
      </c>
      <c r="BC61" s="176">
        <f t="shared" si="23"/>
        <v>6.729200896036007E-3</v>
      </c>
      <c r="BD61" s="176">
        <f t="shared" si="23"/>
        <v>0</v>
      </c>
      <c r="BE61" s="176">
        <f t="shared" si="23"/>
        <v>0</v>
      </c>
      <c r="BF61" s="176">
        <f t="shared" si="23"/>
        <v>0</v>
      </c>
      <c r="BG61" s="176">
        <f t="shared" si="23"/>
        <v>0</v>
      </c>
      <c r="BH61" s="176">
        <f t="shared" si="23"/>
        <v>0</v>
      </c>
      <c r="BI61" s="176">
        <f t="shared" si="23"/>
        <v>0</v>
      </c>
      <c r="BJ61" s="176">
        <f t="shared" si="23"/>
        <v>0</v>
      </c>
      <c r="BK61" s="176">
        <f t="shared" si="23"/>
        <v>0</v>
      </c>
      <c r="BL61" s="176">
        <f t="shared" si="23"/>
        <v>0</v>
      </c>
      <c r="BM61" s="176">
        <f t="shared" si="23"/>
        <v>0</v>
      </c>
      <c r="BN61" s="176">
        <f t="shared" si="23"/>
        <v>0</v>
      </c>
      <c r="BO61" s="176">
        <f t="shared" si="23"/>
        <v>0</v>
      </c>
      <c r="BQ61" s="174"/>
      <c r="BR61" s="177">
        <f t="shared" si="26"/>
        <v>0</v>
      </c>
      <c r="BS61" s="178">
        <f t="shared" si="26"/>
        <v>0</v>
      </c>
      <c r="BT61" s="178">
        <f t="shared" si="26"/>
        <v>0</v>
      </c>
      <c r="BU61" s="178">
        <f t="shared" si="26"/>
        <v>0</v>
      </c>
      <c r="BV61" s="178">
        <f t="shared" si="26"/>
        <v>0</v>
      </c>
      <c r="BW61" s="178">
        <f t="shared" si="26"/>
        <v>0</v>
      </c>
      <c r="BX61" s="178">
        <f t="shared" si="26"/>
        <v>0</v>
      </c>
      <c r="BY61" s="178">
        <f t="shared" si="26"/>
        <v>0</v>
      </c>
      <c r="BZ61" s="178">
        <f t="shared" si="26"/>
        <v>0</v>
      </c>
      <c r="CA61" s="178">
        <f t="shared" si="26"/>
        <v>0</v>
      </c>
      <c r="CB61" s="178">
        <f t="shared" si="26"/>
        <v>0</v>
      </c>
      <c r="CC61" s="178">
        <f t="shared" si="26"/>
        <v>0</v>
      </c>
      <c r="CD61" s="178">
        <f t="shared" si="26"/>
        <v>0</v>
      </c>
      <c r="CE61" s="178">
        <f t="shared" si="26"/>
        <v>0</v>
      </c>
      <c r="CF61" s="178">
        <f t="shared" si="26"/>
        <v>0</v>
      </c>
      <c r="CG61" s="178">
        <f t="shared" si="24"/>
        <v>0</v>
      </c>
      <c r="CH61" s="178">
        <f t="shared" si="24"/>
        <v>0</v>
      </c>
      <c r="CI61" s="178">
        <f t="shared" si="24"/>
        <v>0</v>
      </c>
      <c r="CJ61" s="178">
        <f t="shared" si="24"/>
        <v>0</v>
      </c>
      <c r="CK61" s="178">
        <f t="shared" si="24"/>
        <v>0</v>
      </c>
      <c r="CL61" s="178">
        <f t="shared" si="24"/>
        <v>0</v>
      </c>
      <c r="CM61" s="178">
        <f t="shared" si="24"/>
        <v>0</v>
      </c>
      <c r="CN61" s="178">
        <f t="shared" si="24"/>
        <v>0</v>
      </c>
      <c r="CO61" s="178">
        <f t="shared" si="24"/>
        <v>0</v>
      </c>
      <c r="CP61" s="178">
        <f t="shared" si="24"/>
        <v>0</v>
      </c>
      <c r="CQ61" s="178">
        <f t="shared" si="24"/>
        <v>0</v>
      </c>
      <c r="CR61" s="178">
        <f t="shared" si="24"/>
        <v>0</v>
      </c>
      <c r="CS61" s="178">
        <f t="shared" si="24"/>
        <v>0</v>
      </c>
    </row>
    <row r="62" spans="1:97" x14ac:dyDescent="0.4">
      <c r="A62" s="167">
        <v>1900122</v>
      </c>
      <c r="B62" s="168" t="s">
        <v>243</v>
      </c>
      <c r="C62" s="169">
        <v>15.307538780636031</v>
      </c>
      <c r="D62" s="170">
        <v>51.085151895067675</v>
      </c>
      <c r="E62" s="170">
        <v>41.991994857745631</v>
      </c>
      <c r="F62" s="171">
        <v>4.490237051355467E-3</v>
      </c>
      <c r="G62" s="170">
        <v>0</v>
      </c>
      <c r="H62" s="172"/>
      <c r="I62" s="170">
        <f t="shared" si="22"/>
        <v>41.991994857745631</v>
      </c>
      <c r="J62" s="170">
        <f t="shared" si="22"/>
        <v>41.991994857745631</v>
      </c>
      <c r="K62" s="170">
        <f t="shared" si="22"/>
        <v>41.991994857745631</v>
      </c>
      <c r="L62" s="170">
        <f t="shared" si="22"/>
        <v>41.991994857745631</v>
      </c>
      <c r="M62" s="170">
        <f t="shared" si="22"/>
        <v>41.991994857745631</v>
      </c>
      <c r="N62" s="170">
        <f t="shared" si="27"/>
        <v>41.991994857745631</v>
      </c>
      <c r="O62" s="170">
        <f t="shared" si="27"/>
        <v>41.991994857745631</v>
      </c>
      <c r="P62" s="170">
        <f t="shared" si="27"/>
        <v>41.991994857745631</v>
      </c>
      <c r="Q62" s="170">
        <f t="shared" si="27"/>
        <v>41.991994857745631</v>
      </c>
      <c r="R62" s="170">
        <f t="shared" si="27"/>
        <v>41.991994857745631</v>
      </c>
      <c r="S62" s="170">
        <f t="shared" si="27"/>
        <v>41.991994857745631</v>
      </c>
      <c r="T62" s="170">
        <f t="shared" si="27"/>
        <v>41.991994857745631</v>
      </c>
      <c r="U62" s="170">
        <f t="shared" si="27"/>
        <v>41.991994857745631</v>
      </c>
      <c r="V62" s="170">
        <f t="shared" si="27"/>
        <v>41.991994857745631</v>
      </c>
      <c r="W62" s="170">
        <f t="shared" si="27"/>
        <v>41.991994857745631</v>
      </c>
      <c r="X62" s="170">
        <f t="shared" si="27"/>
        <v>12.914166895025595</v>
      </c>
      <c r="Y62" s="170">
        <f t="shared" si="15"/>
        <v>0</v>
      </c>
      <c r="Z62" s="170">
        <f t="shared" si="15"/>
        <v>0</v>
      </c>
      <c r="AA62" s="170">
        <f t="shared" si="14"/>
        <v>0</v>
      </c>
      <c r="AB62" s="170">
        <f t="shared" si="14"/>
        <v>0</v>
      </c>
      <c r="AC62" s="170">
        <f t="shared" si="14"/>
        <v>0</v>
      </c>
      <c r="AD62" s="170">
        <f t="shared" si="14"/>
        <v>0</v>
      </c>
      <c r="AE62" s="170">
        <f t="shared" si="20"/>
        <v>0</v>
      </c>
      <c r="AF62" s="170">
        <f t="shared" si="20"/>
        <v>0</v>
      </c>
      <c r="AG62" s="170">
        <f t="shared" si="20"/>
        <v>0</v>
      </c>
      <c r="AH62" s="170">
        <f t="shared" si="20"/>
        <v>0</v>
      </c>
      <c r="AI62" s="170">
        <f t="shared" si="20"/>
        <v>0</v>
      </c>
      <c r="AJ62" s="170">
        <f t="shared" si="20"/>
        <v>0</v>
      </c>
      <c r="AK62" s="173">
        <f t="shared" si="4"/>
        <v>642.7940897612101</v>
      </c>
      <c r="AM62" s="174"/>
      <c r="AN62" s="175">
        <f t="shared" si="25"/>
        <v>4.490237051355467E-3</v>
      </c>
      <c r="AO62" s="176">
        <f t="shared" si="25"/>
        <v>4.490237051355467E-3</v>
      </c>
      <c r="AP62" s="176">
        <f t="shared" si="25"/>
        <v>4.490237051355467E-3</v>
      </c>
      <c r="AQ62" s="176">
        <f t="shared" si="25"/>
        <v>4.490237051355467E-3</v>
      </c>
      <c r="AR62" s="176">
        <f t="shared" si="25"/>
        <v>4.490237051355467E-3</v>
      </c>
      <c r="AS62" s="176">
        <f t="shared" si="25"/>
        <v>4.490237051355467E-3</v>
      </c>
      <c r="AT62" s="176">
        <f t="shared" si="25"/>
        <v>4.490237051355467E-3</v>
      </c>
      <c r="AU62" s="176">
        <f t="shared" si="25"/>
        <v>4.490237051355467E-3</v>
      </c>
      <c r="AV62" s="176">
        <f t="shared" si="25"/>
        <v>4.490237051355467E-3</v>
      </c>
      <c r="AW62" s="176">
        <f t="shared" si="25"/>
        <v>4.490237051355467E-3</v>
      </c>
      <c r="AX62" s="176">
        <f t="shared" si="25"/>
        <v>4.490237051355467E-3</v>
      </c>
      <c r="AY62" s="176">
        <f t="shared" si="25"/>
        <v>4.490237051355467E-3</v>
      </c>
      <c r="AZ62" s="176">
        <f t="shared" si="25"/>
        <v>4.490237051355467E-3</v>
      </c>
      <c r="BA62" s="176">
        <f t="shared" si="25"/>
        <v>4.490237051355467E-3</v>
      </c>
      <c r="BB62" s="176">
        <f t="shared" si="25"/>
        <v>4.490237051355467E-3</v>
      </c>
      <c r="BC62" s="176">
        <f t="shared" si="25"/>
        <v>1.3809220275405897E-3</v>
      </c>
      <c r="BD62" s="176">
        <f t="shared" ref="BC62:BO77" si="28">IF(BD$2&lt;$C62,$F62,IF((($C62-BD$2+1)&gt;0),($C62-BD$2+1)*$F62,0))</f>
        <v>0</v>
      </c>
      <c r="BE62" s="176">
        <f t="shared" si="28"/>
        <v>0</v>
      </c>
      <c r="BF62" s="176">
        <f t="shared" si="28"/>
        <v>0</v>
      </c>
      <c r="BG62" s="176">
        <f t="shared" si="28"/>
        <v>0</v>
      </c>
      <c r="BH62" s="176">
        <f t="shared" si="28"/>
        <v>0</v>
      </c>
      <c r="BI62" s="176">
        <f t="shared" si="28"/>
        <v>0</v>
      </c>
      <c r="BJ62" s="176">
        <f t="shared" si="28"/>
        <v>0</v>
      </c>
      <c r="BK62" s="176">
        <f t="shared" si="28"/>
        <v>0</v>
      </c>
      <c r="BL62" s="176">
        <f t="shared" si="28"/>
        <v>0</v>
      </c>
      <c r="BM62" s="176">
        <f t="shared" si="28"/>
        <v>0</v>
      </c>
      <c r="BN62" s="176">
        <f t="shared" si="28"/>
        <v>0</v>
      </c>
      <c r="BO62" s="176">
        <f t="shared" si="28"/>
        <v>0</v>
      </c>
      <c r="BQ62" s="174"/>
      <c r="BR62" s="177">
        <f t="shared" si="26"/>
        <v>0</v>
      </c>
      <c r="BS62" s="178">
        <f t="shared" si="26"/>
        <v>0</v>
      </c>
      <c r="BT62" s="178">
        <f t="shared" si="26"/>
        <v>0</v>
      </c>
      <c r="BU62" s="178">
        <f t="shared" si="26"/>
        <v>0</v>
      </c>
      <c r="BV62" s="178">
        <f t="shared" si="26"/>
        <v>0</v>
      </c>
      <c r="BW62" s="178">
        <f t="shared" si="26"/>
        <v>0</v>
      </c>
      <c r="BX62" s="178">
        <f t="shared" si="26"/>
        <v>0</v>
      </c>
      <c r="BY62" s="178">
        <f t="shared" si="26"/>
        <v>0</v>
      </c>
      <c r="BZ62" s="178">
        <f t="shared" si="26"/>
        <v>0</v>
      </c>
      <c r="CA62" s="178">
        <f t="shared" si="26"/>
        <v>0</v>
      </c>
      <c r="CB62" s="178">
        <f t="shared" si="26"/>
        <v>0</v>
      </c>
      <c r="CC62" s="178">
        <f t="shared" si="26"/>
        <v>0</v>
      </c>
      <c r="CD62" s="178">
        <f t="shared" si="26"/>
        <v>0</v>
      </c>
      <c r="CE62" s="178">
        <f t="shared" si="26"/>
        <v>0</v>
      </c>
      <c r="CF62" s="178">
        <f t="shared" si="26"/>
        <v>0</v>
      </c>
      <c r="CG62" s="178">
        <f t="shared" si="26"/>
        <v>0</v>
      </c>
      <c r="CH62" s="178">
        <f t="shared" ref="CG62:CS77" si="29">IF(CH$2&lt;$C62,$G62,IF((($C62-CH$2+1)&gt;0),($C62-CH$2+1)*$G62,0))</f>
        <v>0</v>
      </c>
      <c r="CI62" s="178">
        <f t="shared" si="29"/>
        <v>0</v>
      </c>
      <c r="CJ62" s="178">
        <f t="shared" si="29"/>
        <v>0</v>
      </c>
      <c r="CK62" s="178">
        <f t="shared" si="29"/>
        <v>0</v>
      </c>
      <c r="CL62" s="178">
        <f t="shared" si="29"/>
        <v>0</v>
      </c>
      <c r="CM62" s="178">
        <f t="shared" si="29"/>
        <v>0</v>
      </c>
      <c r="CN62" s="178">
        <f t="shared" si="29"/>
        <v>0</v>
      </c>
      <c r="CO62" s="178">
        <f t="shared" si="29"/>
        <v>0</v>
      </c>
      <c r="CP62" s="178">
        <f t="shared" si="29"/>
        <v>0</v>
      </c>
      <c r="CQ62" s="178">
        <f t="shared" si="29"/>
        <v>0</v>
      </c>
      <c r="CR62" s="178">
        <f t="shared" si="29"/>
        <v>0</v>
      </c>
      <c r="CS62" s="178">
        <f t="shared" si="29"/>
        <v>0</v>
      </c>
    </row>
    <row r="63" spans="1:97" x14ac:dyDescent="0.4">
      <c r="A63" s="167">
        <v>1900133</v>
      </c>
      <c r="B63" s="168" t="s">
        <v>243</v>
      </c>
      <c r="C63" s="169">
        <v>24.776759654452455</v>
      </c>
      <c r="D63" s="170">
        <v>798.73795341627681</v>
      </c>
      <c r="E63" s="170">
        <v>656.56259770817951</v>
      </c>
      <c r="F63" s="171">
        <v>0</v>
      </c>
      <c r="G63" s="170">
        <v>0</v>
      </c>
      <c r="H63" s="172"/>
      <c r="I63" s="170">
        <f t="shared" si="22"/>
        <v>656.56259770817951</v>
      </c>
      <c r="J63" s="170">
        <f t="shared" si="22"/>
        <v>656.56259770817951</v>
      </c>
      <c r="K63" s="170">
        <f t="shared" si="22"/>
        <v>656.56259770817951</v>
      </c>
      <c r="L63" s="170">
        <f t="shared" si="22"/>
        <v>656.56259770817951</v>
      </c>
      <c r="M63" s="170">
        <f t="shared" si="22"/>
        <v>656.56259770817951</v>
      </c>
      <c r="N63" s="170">
        <f t="shared" si="27"/>
        <v>656.56259770817951</v>
      </c>
      <c r="O63" s="170">
        <f t="shared" si="27"/>
        <v>656.56259770817951</v>
      </c>
      <c r="P63" s="170">
        <f t="shared" si="27"/>
        <v>656.56259770817951</v>
      </c>
      <c r="Q63" s="170">
        <f t="shared" si="27"/>
        <v>656.56259770817951</v>
      </c>
      <c r="R63" s="170">
        <f t="shared" si="27"/>
        <v>656.56259770817951</v>
      </c>
      <c r="S63" s="170">
        <f t="shared" si="27"/>
        <v>656.56259770817951</v>
      </c>
      <c r="T63" s="170">
        <f t="shared" si="27"/>
        <v>656.56259770817951</v>
      </c>
      <c r="U63" s="170">
        <f t="shared" si="27"/>
        <v>656.56259770817951</v>
      </c>
      <c r="V63" s="170">
        <f t="shared" si="27"/>
        <v>656.56259770817951</v>
      </c>
      <c r="W63" s="170">
        <f t="shared" si="27"/>
        <v>656.56259770817951</v>
      </c>
      <c r="X63" s="170">
        <f t="shared" si="27"/>
        <v>656.56259770817951</v>
      </c>
      <c r="Y63" s="170">
        <f t="shared" si="15"/>
        <v>656.56259770817951</v>
      </c>
      <c r="Z63" s="170">
        <f t="shared" si="15"/>
        <v>656.56259770817951</v>
      </c>
      <c r="AA63" s="170">
        <f t="shared" si="14"/>
        <v>656.56259770817951</v>
      </c>
      <c r="AB63" s="170">
        <f t="shared" si="14"/>
        <v>656.56259770817951</v>
      </c>
      <c r="AC63" s="170">
        <f t="shared" si="14"/>
        <v>656.56259770817951</v>
      </c>
      <c r="AD63" s="170">
        <f t="shared" si="14"/>
        <v>656.56259770817951</v>
      </c>
      <c r="AE63" s="170">
        <f t="shared" si="20"/>
        <v>656.56259770817951</v>
      </c>
      <c r="AF63" s="170">
        <f t="shared" si="20"/>
        <v>656.56259770817951</v>
      </c>
      <c r="AG63" s="170">
        <f t="shared" si="20"/>
        <v>509.99133652221178</v>
      </c>
      <c r="AH63" s="170">
        <f t="shared" si="20"/>
        <v>0</v>
      </c>
      <c r="AI63" s="170">
        <f t="shared" si="20"/>
        <v>0</v>
      </c>
      <c r="AJ63" s="170">
        <f t="shared" si="20"/>
        <v>0</v>
      </c>
      <c r="AK63" s="173">
        <f t="shared" si="4"/>
        <v>16267.493681518527</v>
      </c>
      <c r="AM63" s="174"/>
      <c r="AN63" s="175">
        <f t="shared" ref="AN63:BC78" si="30">IF(AN$2&lt;$C63,$F63,IF((($C63-AN$2+1)&gt;0),($C63-AN$2+1)*$F63,0))</f>
        <v>0</v>
      </c>
      <c r="AO63" s="176">
        <f t="shared" si="30"/>
        <v>0</v>
      </c>
      <c r="AP63" s="176">
        <f t="shared" si="30"/>
        <v>0</v>
      </c>
      <c r="AQ63" s="176">
        <f t="shared" si="30"/>
        <v>0</v>
      </c>
      <c r="AR63" s="176">
        <f t="shared" si="30"/>
        <v>0</v>
      </c>
      <c r="AS63" s="176">
        <f t="shared" si="30"/>
        <v>0</v>
      </c>
      <c r="AT63" s="176">
        <f t="shared" si="30"/>
        <v>0</v>
      </c>
      <c r="AU63" s="176">
        <f t="shared" si="30"/>
        <v>0</v>
      </c>
      <c r="AV63" s="176">
        <f t="shared" si="30"/>
        <v>0</v>
      </c>
      <c r="AW63" s="176">
        <f t="shared" si="30"/>
        <v>0</v>
      </c>
      <c r="AX63" s="176">
        <f t="shared" si="30"/>
        <v>0</v>
      </c>
      <c r="AY63" s="176">
        <f t="shared" si="30"/>
        <v>0</v>
      </c>
      <c r="AZ63" s="176">
        <f t="shared" si="30"/>
        <v>0</v>
      </c>
      <c r="BA63" s="176">
        <f t="shared" si="30"/>
        <v>0</v>
      </c>
      <c r="BB63" s="176">
        <f t="shared" si="30"/>
        <v>0</v>
      </c>
      <c r="BC63" s="176">
        <f t="shared" si="30"/>
        <v>0</v>
      </c>
      <c r="BD63" s="176">
        <f t="shared" si="28"/>
        <v>0</v>
      </c>
      <c r="BE63" s="176">
        <f t="shared" si="28"/>
        <v>0</v>
      </c>
      <c r="BF63" s="176">
        <f t="shared" si="28"/>
        <v>0</v>
      </c>
      <c r="BG63" s="176">
        <f t="shared" si="28"/>
        <v>0</v>
      </c>
      <c r="BH63" s="176">
        <f t="shared" si="28"/>
        <v>0</v>
      </c>
      <c r="BI63" s="176">
        <f t="shared" si="28"/>
        <v>0</v>
      </c>
      <c r="BJ63" s="176">
        <f t="shared" si="28"/>
        <v>0</v>
      </c>
      <c r="BK63" s="176">
        <f t="shared" si="28"/>
        <v>0</v>
      </c>
      <c r="BL63" s="176">
        <f t="shared" si="28"/>
        <v>0</v>
      </c>
      <c r="BM63" s="176">
        <f t="shared" si="28"/>
        <v>0</v>
      </c>
      <c r="BN63" s="176">
        <f t="shared" si="28"/>
        <v>0</v>
      </c>
      <c r="BO63" s="176">
        <f t="shared" si="28"/>
        <v>0</v>
      </c>
      <c r="BQ63" s="174"/>
      <c r="BR63" s="177">
        <f t="shared" ref="BR63:CG78" si="31">IF(BR$2&lt;$C63,$G63,IF((($C63-BR$2+1)&gt;0),($C63-BR$2+1)*$G63,0))</f>
        <v>0</v>
      </c>
      <c r="BS63" s="178">
        <f t="shared" si="31"/>
        <v>0</v>
      </c>
      <c r="BT63" s="178">
        <f t="shared" si="31"/>
        <v>0</v>
      </c>
      <c r="BU63" s="178">
        <f t="shared" si="31"/>
        <v>0</v>
      </c>
      <c r="BV63" s="178">
        <f t="shared" si="31"/>
        <v>0</v>
      </c>
      <c r="BW63" s="178">
        <f t="shared" si="31"/>
        <v>0</v>
      </c>
      <c r="BX63" s="178">
        <f t="shared" si="31"/>
        <v>0</v>
      </c>
      <c r="BY63" s="178">
        <f t="shared" si="31"/>
        <v>0</v>
      </c>
      <c r="BZ63" s="178">
        <f t="shared" si="31"/>
        <v>0</v>
      </c>
      <c r="CA63" s="178">
        <f t="shared" si="31"/>
        <v>0</v>
      </c>
      <c r="CB63" s="178">
        <f t="shared" si="31"/>
        <v>0</v>
      </c>
      <c r="CC63" s="178">
        <f t="shared" si="31"/>
        <v>0</v>
      </c>
      <c r="CD63" s="178">
        <f t="shared" si="31"/>
        <v>0</v>
      </c>
      <c r="CE63" s="178">
        <f t="shared" si="31"/>
        <v>0</v>
      </c>
      <c r="CF63" s="178">
        <f t="shared" si="31"/>
        <v>0</v>
      </c>
      <c r="CG63" s="178">
        <f t="shared" si="31"/>
        <v>0</v>
      </c>
      <c r="CH63" s="178">
        <f t="shared" si="29"/>
        <v>0</v>
      </c>
      <c r="CI63" s="178">
        <f t="shared" si="29"/>
        <v>0</v>
      </c>
      <c r="CJ63" s="178">
        <f t="shared" si="29"/>
        <v>0</v>
      </c>
      <c r="CK63" s="178">
        <f t="shared" si="29"/>
        <v>0</v>
      </c>
      <c r="CL63" s="178">
        <f t="shared" si="29"/>
        <v>0</v>
      </c>
      <c r="CM63" s="178">
        <f t="shared" si="29"/>
        <v>0</v>
      </c>
      <c r="CN63" s="178">
        <f t="shared" si="29"/>
        <v>0</v>
      </c>
      <c r="CO63" s="178">
        <f t="shared" si="29"/>
        <v>0</v>
      </c>
      <c r="CP63" s="178">
        <f t="shared" si="29"/>
        <v>0</v>
      </c>
      <c r="CQ63" s="178">
        <f t="shared" si="29"/>
        <v>0</v>
      </c>
      <c r="CR63" s="178">
        <f t="shared" si="29"/>
        <v>0</v>
      </c>
      <c r="CS63" s="178">
        <f t="shared" si="29"/>
        <v>0</v>
      </c>
    </row>
    <row r="64" spans="1:97" x14ac:dyDescent="0.4">
      <c r="A64" s="167">
        <v>1900134</v>
      </c>
      <c r="B64" s="168" t="s">
        <v>243</v>
      </c>
      <c r="C64" s="169">
        <v>9.4200238650067885</v>
      </c>
      <c r="D64" s="170">
        <v>26.775193615039406</v>
      </c>
      <c r="E64" s="170">
        <v>22.009209151562391</v>
      </c>
      <c r="F64" s="171">
        <v>2.3534462732555245E-3</v>
      </c>
      <c r="G64" s="170">
        <v>0</v>
      </c>
      <c r="H64" s="172"/>
      <c r="I64" s="170">
        <f t="shared" si="22"/>
        <v>22.009209151562391</v>
      </c>
      <c r="J64" s="170">
        <f t="shared" si="22"/>
        <v>22.009209151562391</v>
      </c>
      <c r="K64" s="170">
        <f t="shared" si="22"/>
        <v>22.009209151562391</v>
      </c>
      <c r="L64" s="170">
        <f t="shared" si="22"/>
        <v>22.009209151562391</v>
      </c>
      <c r="M64" s="170">
        <f t="shared" si="22"/>
        <v>22.009209151562391</v>
      </c>
      <c r="N64" s="170">
        <f t="shared" si="27"/>
        <v>22.009209151562391</v>
      </c>
      <c r="O64" s="170">
        <f t="shared" si="27"/>
        <v>22.009209151562391</v>
      </c>
      <c r="P64" s="170">
        <f t="shared" si="27"/>
        <v>22.009209151562391</v>
      </c>
      <c r="Q64" s="170">
        <f t="shared" si="27"/>
        <v>22.009209151562391</v>
      </c>
      <c r="R64" s="170">
        <f t="shared" si="27"/>
        <v>9.2443930935820156</v>
      </c>
      <c r="S64" s="170">
        <f t="shared" si="27"/>
        <v>0</v>
      </c>
      <c r="T64" s="170">
        <f t="shared" si="27"/>
        <v>0</v>
      </c>
      <c r="U64" s="170">
        <f t="shared" si="27"/>
        <v>0</v>
      </c>
      <c r="V64" s="170">
        <f t="shared" si="27"/>
        <v>0</v>
      </c>
      <c r="W64" s="170">
        <f t="shared" si="27"/>
        <v>0</v>
      </c>
      <c r="X64" s="170">
        <f t="shared" si="27"/>
        <v>0</v>
      </c>
      <c r="Y64" s="170">
        <f t="shared" si="15"/>
        <v>0</v>
      </c>
      <c r="Z64" s="170">
        <f t="shared" si="15"/>
        <v>0</v>
      </c>
      <c r="AA64" s="170">
        <f t="shared" si="14"/>
        <v>0</v>
      </c>
      <c r="AB64" s="170">
        <f t="shared" si="14"/>
        <v>0</v>
      </c>
      <c r="AC64" s="170">
        <f t="shared" si="14"/>
        <v>0</v>
      </c>
      <c r="AD64" s="170">
        <f t="shared" si="14"/>
        <v>0</v>
      </c>
      <c r="AE64" s="170">
        <f t="shared" si="20"/>
        <v>0</v>
      </c>
      <c r="AF64" s="170">
        <f t="shared" si="20"/>
        <v>0</v>
      </c>
      <c r="AG64" s="170">
        <f t="shared" si="20"/>
        <v>0</v>
      </c>
      <c r="AH64" s="170">
        <f t="shared" si="20"/>
        <v>0</v>
      </c>
      <c r="AI64" s="170">
        <f t="shared" si="20"/>
        <v>0</v>
      </c>
      <c r="AJ64" s="170">
        <f t="shared" si="20"/>
        <v>0</v>
      </c>
      <c r="AK64" s="173">
        <f t="shared" si="4"/>
        <v>207.32727545764357</v>
      </c>
      <c r="AM64" s="174"/>
      <c r="AN64" s="175">
        <f t="shared" si="30"/>
        <v>2.3534462732555245E-3</v>
      </c>
      <c r="AO64" s="176">
        <f t="shared" si="30"/>
        <v>2.3534462732555245E-3</v>
      </c>
      <c r="AP64" s="176">
        <f t="shared" si="30"/>
        <v>2.3534462732555245E-3</v>
      </c>
      <c r="AQ64" s="176">
        <f t="shared" si="30"/>
        <v>2.3534462732555245E-3</v>
      </c>
      <c r="AR64" s="176">
        <f t="shared" si="30"/>
        <v>2.3534462732555245E-3</v>
      </c>
      <c r="AS64" s="176">
        <f t="shared" si="30"/>
        <v>2.3534462732555245E-3</v>
      </c>
      <c r="AT64" s="176">
        <f t="shared" si="30"/>
        <v>2.3534462732555245E-3</v>
      </c>
      <c r="AU64" s="176">
        <f t="shared" si="30"/>
        <v>2.3534462732555245E-3</v>
      </c>
      <c r="AV64" s="176">
        <f t="shared" si="30"/>
        <v>2.3534462732555245E-3</v>
      </c>
      <c r="AW64" s="176">
        <f t="shared" si="30"/>
        <v>9.8850359977860781E-4</v>
      </c>
      <c r="AX64" s="176">
        <f t="shared" si="30"/>
        <v>0</v>
      </c>
      <c r="AY64" s="176">
        <f t="shared" si="30"/>
        <v>0</v>
      </c>
      <c r="AZ64" s="176">
        <f t="shared" si="30"/>
        <v>0</v>
      </c>
      <c r="BA64" s="176">
        <f t="shared" si="30"/>
        <v>0</v>
      </c>
      <c r="BB64" s="176">
        <f t="shared" si="30"/>
        <v>0</v>
      </c>
      <c r="BC64" s="176">
        <f t="shared" si="28"/>
        <v>0</v>
      </c>
      <c r="BD64" s="176">
        <f t="shared" si="28"/>
        <v>0</v>
      </c>
      <c r="BE64" s="176">
        <f t="shared" si="28"/>
        <v>0</v>
      </c>
      <c r="BF64" s="176">
        <f t="shared" si="28"/>
        <v>0</v>
      </c>
      <c r="BG64" s="176">
        <f t="shared" si="28"/>
        <v>0</v>
      </c>
      <c r="BH64" s="176">
        <f t="shared" si="28"/>
        <v>0</v>
      </c>
      <c r="BI64" s="176">
        <f t="shared" si="28"/>
        <v>0</v>
      </c>
      <c r="BJ64" s="176">
        <f t="shared" si="28"/>
        <v>0</v>
      </c>
      <c r="BK64" s="176">
        <f t="shared" si="28"/>
        <v>0</v>
      </c>
      <c r="BL64" s="176">
        <f t="shared" si="28"/>
        <v>0</v>
      </c>
      <c r="BM64" s="176">
        <f t="shared" si="28"/>
        <v>0</v>
      </c>
      <c r="BN64" s="176">
        <f t="shared" si="28"/>
        <v>0</v>
      </c>
      <c r="BO64" s="176">
        <f t="shared" si="28"/>
        <v>0</v>
      </c>
      <c r="BQ64" s="174"/>
      <c r="BR64" s="177">
        <f t="shared" si="31"/>
        <v>0</v>
      </c>
      <c r="BS64" s="178">
        <f t="shared" si="31"/>
        <v>0</v>
      </c>
      <c r="BT64" s="178">
        <f t="shared" si="31"/>
        <v>0</v>
      </c>
      <c r="BU64" s="178">
        <f t="shared" si="31"/>
        <v>0</v>
      </c>
      <c r="BV64" s="178">
        <f t="shared" si="31"/>
        <v>0</v>
      </c>
      <c r="BW64" s="178">
        <f t="shared" si="31"/>
        <v>0</v>
      </c>
      <c r="BX64" s="178">
        <f t="shared" si="31"/>
        <v>0</v>
      </c>
      <c r="BY64" s="178">
        <f t="shared" si="31"/>
        <v>0</v>
      </c>
      <c r="BZ64" s="178">
        <f t="shared" si="31"/>
        <v>0</v>
      </c>
      <c r="CA64" s="178">
        <f t="shared" si="31"/>
        <v>0</v>
      </c>
      <c r="CB64" s="178">
        <f t="shared" si="31"/>
        <v>0</v>
      </c>
      <c r="CC64" s="178">
        <f t="shared" si="31"/>
        <v>0</v>
      </c>
      <c r="CD64" s="178">
        <f t="shared" si="31"/>
        <v>0</v>
      </c>
      <c r="CE64" s="178">
        <f t="shared" si="31"/>
        <v>0</v>
      </c>
      <c r="CF64" s="178">
        <f t="shared" si="31"/>
        <v>0</v>
      </c>
      <c r="CG64" s="178">
        <f t="shared" si="29"/>
        <v>0</v>
      </c>
      <c r="CH64" s="178">
        <f t="shared" si="29"/>
        <v>0</v>
      </c>
      <c r="CI64" s="178">
        <f t="shared" si="29"/>
        <v>0</v>
      </c>
      <c r="CJ64" s="178">
        <f t="shared" si="29"/>
        <v>0</v>
      </c>
      <c r="CK64" s="178">
        <f t="shared" si="29"/>
        <v>0</v>
      </c>
      <c r="CL64" s="178">
        <f t="shared" si="29"/>
        <v>0</v>
      </c>
      <c r="CM64" s="178">
        <f t="shared" si="29"/>
        <v>0</v>
      </c>
      <c r="CN64" s="178">
        <f t="shared" si="29"/>
        <v>0</v>
      </c>
      <c r="CO64" s="178">
        <f t="shared" si="29"/>
        <v>0</v>
      </c>
      <c r="CP64" s="178">
        <f t="shared" si="29"/>
        <v>0</v>
      </c>
      <c r="CQ64" s="178">
        <f t="shared" si="29"/>
        <v>0</v>
      </c>
      <c r="CR64" s="178">
        <f t="shared" si="29"/>
        <v>0</v>
      </c>
      <c r="CS64" s="178">
        <f t="shared" si="29"/>
        <v>0</v>
      </c>
    </row>
    <row r="65" spans="1:97" x14ac:dyDescent="0.4">
      <c r="A65" s="167">
        <v>1900135</v>
      </c>
      <c r="B65" s="168" t="s">
        <v>243</v>
      </c>
      <c r="C65" s="169">
        <v>9.4200238650067885</v>
      </c>
      <c r="D65" s="170">
        <v>30.318969240559326</v>
      </c>
      <c r="E65" s="170">
        <v>24.922192715739765</v>
      </c>
      <c r="F65" s="171">
        <v>2.6649318094216969E-3</v>
      </c>
      <c r="G65" s="170">
        <v>0</v>
      </c>
      <c r="H65" s="172"/>
      <c r="I65" s="170">
        <f t="shared" si="22"/>
        <v>24.922192715739765</v>
      </c>
      <c r="J65" s="170">
        <f t="shared" si="22"/>
        <v>24.922192715739765</v>
      </c>
      <c r="K65" s="170">
        <f t="shared" si="22"/>
        <v>24.922192715739765</v>
      </c>
      <c r="L65" s="170">
        <f t="shared" si="22"/>
        <v>24.922192715739765</v>
      </c>
      <c r="M65" s="170">
        <f t="shared" si="22"/>
        <v>24.922192715739765</v>
      </c>
      <c r="N65" s="170">
        <f t="shared" si="27"/>
        <v>24.922192715739765</v>
      </c>
      <c r="O65" s="170">
        <f t="shared" si="27"/>
        <v>24.922192715739765</v>
      </c>
      <c r="P65" s="170">
        <f t="shared" si="27"/>
        <v>24.922192715739765</v>
      </c>
      <c r="Q65" s="170">
        <f t="shared" si="27"/>
        <v>24.922192715739765</v>
      </c>
      <c r="R65" s="170">
        <f t="shared" si="27"/>
        <v>10.467915708909045</v>
      </c>
      <c r="S65" s="170">
        <f t="shared" si="27"/>
        <v>0</v>
      </c>
      <c r="T65" s="170">
        <f t="shared" si="27"/>
        <v>0</v>
      </c>
      <c r="U65" s="170">
        <f t="shared" si="27"/>
        <v>0</v>
      </c>
      <c r="V65" s="170">
        <f t="shared" si="27"/>
        <v>0</v>
      </c>
      <c r="W65" s="170">
        <f t="shared" si="27"/>
        <v>0</v>
      </c>
      <c r="X65" s="170">
        <f t="shared" si="27"/>
        <v>0</v>
      </c>
      <c r="Y65" s="170">
        <f t="shared" si="15"/>
        <v>0</v>
      </c>
      <c r="Z65" s="170">
        <f t="shared" si="15"/>
        <v>0</v>
      </c>
      <c r="AA65" s="170">
        <f t="shared" si="14"/>
        <v>0</v>
      </c>
      <c r="AB65" s="170">
        <f t="shared" si="14"/>
        <v>0</v>
      </c>
      <c r="AC65" s="170">
        <f t="shared" si="14"/>
        <v>0</v>
      </c>
      <c r="AD65" s="170">
        <f t="shared" si="14"/>
        <v>0</v>
      </c>
      <c r="AE65" s="170">
        <f t="shared" si="20"/>
        <v>0</v>
      </c>
      <c r="AF65" s="170">
        <f t="shared" si="20"/>
        <v>0</v>
      </c>
      <c r="AG65" s="170">
        <f t="shared" si="20"/>
        <v>0</v>
      </c>
      <c r="AH65" s="170">
        <f t="shared" si="20"/>
        <v>0</v>
      </c>
      <c r="AI65" s="170">
        <f t="shared" si="20"/>
        <v>0</v>
      </c>
      <c r="AJ65" s="170">
        <f t="shared" si="20"/>
        <v>0</v>
      </c>
      <c r="AK65" s="173">
        <f t="shared" si="4"/>
        <v>234.76765015056688</v>
      </c>
      <c r="AM65" s="174"/>
      <c r="AN65" s="175">
        <f t="shared" si="30"/>
        <v>2.6649318094216969E-3</v>
      </c>
      <c r="AO65" s="176">
        <f t="shared" si="30"/>
        <v>2.6649318094216969E-3</v>
      </c>
      <c r="AP65" s="176">
        <f t="shared" si="30"/>
        <v>2.6649318094216969E-3</v>
      </c>
      <c r="AQ65" s="176">
        <f t="shared" si="30"/>
        <v>2.6649318094216969E-3</v>
      </c>
      <c r="AR65" s="176">
        <f t="shared" si="30"/>
        <v>2.6649318094216969E-3</v>
      </c>
      <c r="AS65" s="176">
        <f t="shared" si="30"/>
        <v>2.6649318094216969E-3</v>
      </c>
      <c r="AT65" s="176">
        <f t="shared" si="30"/>
        <v>2.6649318094216969E-3</v>
      </c>
      <c r="AU65" s="176">
        <f t="shared" si="30"/>
        <v>2.6649318094216969E-3</v>
      </c>
      <c r="AV65" s="176">
        <f t="shared" si="30"/>
        <v>2.6649318094216969E-3</v>
      </c>
      <c r="AW65" s="176">
        <f t="shared" si="30"/>
        <v>1.1193349585728353E-3</v>
      </c>
      <c r="AX65" s="176">
        <f t="shared" si="30"/>
        <v>0</v>
      </c>
      <c r="AY65" s="176">
        <f t="shared" si="30"/>
        <v>0</v>
      </c>
      <c r="AZ65" s="176">
        <f t="shared" si="30"/>
        <v>0</v>
      </c>
      <c r="BA65" s="176">
        <f t="shared" si="30"/>
        <v>0</v>
      </c>
      <c r="BB65" s="176">
        <f t="shared" si="30"/>
        <v>0</v>
      </c>
      <c r="BC65" s="176">
        <f t="shared" si="28"/>
        <v>0</v>
      </c>
      <c r="BD65" s="176">
        <f t="shared" si="28"/>
        <v>0</v>
      </c>
      <c r="BE65" s="176">
        <f t="shared" si="28"/>
        <v>0</v>
      </c>
      <c r="BF65" s="176">
        <f t="shared" si="28"/>
        <v>0</v>
      </c>
      <c r="BG65" s="176">
        <f t="shared" si="28"/>
        <v>0</v>
      </c>
      <c r="BH65" s="176">
        <f t="shared" si="28"/>
        <v>0</v>
      </c>
      <c r="BI65" s="176">
        <f t="shared" si="28"/>
        <v>0</v>
      </c>
      <c r="BJ65" s="176">
        <f t="shared" si="28"/>
        <v>0</v>
      </c>
      <c r="BK65" s="176">
        <f t="shared" si="28"/>
        <v>0</v>
      </c>
      <c r="BL65" s="176">
        <f t="shared" si="28"/>
        <v>0</v>
      </c>
      <c r="BM65" s="176">
        <f t="shared" si="28"/>
        <v>0</v>
      </c>
      <c r="BN65" s="176">
        <f t="shared" si="28"/>
        <v>0</v>
      </c>
      <c r="BO65" s="176">
        <f t="shared" si="28"/>
        <v>0</v>
      </c>
      <c r="BQ65" s="174"/>
      <c r="BR65" s="177">
        <f t="shared" si="31"/>
        <v>0</v>
      </c>
      <c r="BS65" s="178">
        <f t="shared" si="31"/>
        <v>0</v>
      </c>
      <c r="BT65" s="178">
        <f t="shared" si="31"/>
        <v>0</v>
      </c>
      <c r="BU65" s="178">
        <f t="shared" si="31"/>
        <v>0</v>
      </c>
      <c r="BV65" s="178">
        <f t="shared" si="31"/>
        <v>0</v>
      </c>
      <c r="BW65" s="178">
        <f t="shared" si="31"/>
        <v>0</v>
      </c>
      <c r="BX65" s="178">
        <f t="shared" si="31"/>
        <v>0</v>
      </c>
      <c r="BY65" s="178">
        <f t="shared" si="31"/>
        <v>0</v>
      </c>
      <c r="BZ65" s="178">
        <f t="shared" si="31"/>
        <v>0</v>
      </c>
      <c r="CA65" s="178">
        <f t="shared" si="31"/>
        <v>0</v>
      </c>
      <c r="CB65" s="178">
        <f t="shared" si="31"/>
        <v>0</v>
      </c>
      <c r="CC65" s="178">
        <f t="shared" si="31"/>
        <v>0</v>
      </c>
      <c r="CD65" s="178">
        <f t="shared" si="31"/>
        <v>0</v>
      </c>
      <c r="CE65" s="178">
        <f t="shared" si="31"/>
        <v>0</v>
      </c>
      <c r="CF65" s="178">
        <f t="shared" si="31"/>
        <v>0</v>
      </c>
      <c r="CG65" s="178">
        <f t="shared" si="29"/>
        <v>0</v>
      </c>
      <c r="CH65" s="178">
        <f t="shared" si="29"/>
        <v>0</v>
      </c>
      <c r="CI65" s="178">
        <f t="shared" si="29"/>
        <v>0</v>
      </c>
      <c r="CJ65" s="178">
        <f t="shared" si="29"/>
        <v>0</v>
      </c>
      <c r="CK65" s="178">
        <f t="shared" si="29"/>
        <v>0</v>
      </c>
      <c r="CL65" s="178">
        <f t="shared" si="29"/>
        <v>0</v>
      </c>
      <c r="CM65" s="178">
        <f t="shared" si="29"/>
        <v>0</v>
      </c>
      <c r="CN65" s="178">
        <f t="shared" si="29"/>
        <v>0</v>
      </c>
      <c r="CO65" s="178">
        <f t="shared" si="29"/>
        <v>0</v>
      </c>
      <c r="CP65" s="178">
        <f t="shared" si="29"/>
        <v>0</v>
      </c>
      <c r="CQ65" s="178">
        <f t="shared" si="29"/>
        <v>0</v>
      </c>
      <c r="CR65" s="178">
        <f t="shared" si="29"/>
        <v>0</v>
      </c>
      <c r="CS65" s="178">
        <f t="shared" si="29"/>
        <v>0</v>
      </c>
    </row>
    <row r="66" spans="1:97" x14ac:dyDescent="0.4">
      <c r="A66" s="167">
        <v>1900173</v>
      </c>
      <c r="B66" s="168" t="s">
        <v>243</v>
      </c>
      <c r="C66" s="169">
        <v>17.662544746887729</v>
      </c>
      <c r="D66" s="170">
        <v>15.958677043183572</v>
      </c>
      <c r="E66" s="170">
        <v>13.118032529496896</v>
      </c>
      <c r="F66" s="171">
        <v>1.4016849127477754E-3</v>
      </c>
      <c r="G66" s="170">
        <v>0</v>
      </c>
      <c r="H66" s="172"/>
      <c r="I66" s="170">
        <f t="shared" si="22"/>
        <v>13.118032529496896</v>
      </c>
      <c r="J66" s="170">
        <f t="shared" si="22"/>
        <v>13.118032529496896</v>
      </c>
      <c r="K66" s="170">
        <f t="shared" si="22"/>
        <v>13.118032529496896</v>
      </c>
      <c r="L66" s="170">
        <f t="shared" si="22"/>
        <v>13.118032529496896</v>
      </c>
      <c r="M66" s="170">
        <f t="shared" si="22"/>
        <v>13.118032529496896</v>
      </c>
      <c r="N66" s="170">
        <f t="shared" si="27"/>
        <v>13.118032529496896</v>
      </c>
      <c r="O66" s="170">
        <f t="shared" si="27"/>
        <v>13.118032529496896</v>
      </c>
      <c r="P66" s="170">
        <f t="shared" si="27"/>
        <v>13.118032529496896</v>
      </c>
      <c r="Q66" s="170">
        <f t="shared" si="27"/>
        <v>13.118032529496896</v>
      </c>
      <c r="R66" s="170">
        <f t="shared" si="27"/>
        <v>13.118032529496896</v>
      </c>
      <c r="S66" s="170">
        <f t="shared" si="27"/>
        <v>13.118032529496896</v>
      </c>
      <c r="T66" s="170">
        <f t="shared" si="27"/>
        <v>13.118032529496896</v>
      </c>
      <c r="U66" s="170">
        <f t="shared" si="27"/>
        <v>13.118032529496896</v>
      </c>
      <c r="V66" s="170">
        <f t="shared" si="27"/>
        <v>13.118032529496896</v>
      </c>
      <c r="W66" s="170">
        <f t="shared" si="27"/>
        <v>13.118032529496896</v>
      </c>
      <c r="X66" s="170">
        <f t="shared" si="27"/>
        <v>13.118032529496896</v>
      </c>
      <c r="Y66" s="170">
        <f t="shared" si="15"/>
        <v>13.118032529496896</v>
      </c>
      <c r="Z66" s="170">
        <f t="shared" si="15"/>
        <v>8.6912835419205159</v>
      </c>
      <c r="AA66" s="170">
        <f t="shared" si="14"/>
        <v>0</v>
      </c>
      <c r="AB66" s="170">
        <f t="shared" si="14"/>
        <v>0</v>
      </c>
      <c r="AC66" s="170">
        <f t="shared" si="14"/>
        <v>0</v>
      </c>
      <c r="AD66" s="170">
        <f t="shared" si="14"/>
        <v>0</v>
      </c>
      <c r="AE66" s="170">
        <f t="shared" si="20"/>
        <v>0</v>
      </c>
      <c r="AF66" s="170">
        <f t="shared" si="20"/>
        <v>0</v>
      </c>
      <c r="AG66" s="170">
        <f t="shared" si="20"/>
        <v>0</v>
      </c>
      <c r="AH66" s="170">
        <f t="shared" si="20"/>
        <v>0</v>
      </c>
      <c r="AI66" s="170">
        <f t="shared" si="20"/>
        <v>0</v>
      </c>
      <c r="AJ66" s="170">
        <f t="shared" si="20"/>
        <v>0</v>
      </c>
      <c r="AK66" s="173">
        <f t="shared" si="4"/>
        <v>231.6978365433678</v>
      </c>
      <c r="AM66" s="174"/>
      <c r="AN66" s="175">
        <f t="shared" si="30"/>
        <v>1.4016849127477754E-3</v>
      </c>
      <c r="AO66" s="176">
        <f t="shared" si="30"/>
        <v>1.4016849127477754E-3</v>
      </c>
      <c r="AP66" s="176">
        <f t="shared" si="30"/>
        <v>1.4016849127477754E-3</v>
      </c>
      <c r="AQ66" s="176">
        <f t="shared" si="30"/>
        <v>1.4016849127477754E-3</v>
      </c>
      <c r="AR66" s="176">
        <f t="shared" si="30"/>
        <v>1.4016849127477754E-3</v>
      </c>
      <c r="AS66" s="176">
        <f t="shared" si="30"/>
        <v>1.4016849127477754E-3</v>
      </c>
      <c r="AT66" s="176">
        <f t="shared" si="30"/>
        <v>1.4016849127477754E-3</v>
      </c>
      <c r="AU66" s="176">
        <f t="shared" si="30"/>
        <v>1.4016849127477754E-3</v>
      </c>
      <c r="AV66" s="176">
        <f t="shared" si="30"/>
        <v>1.4016849127477754E-3</v>
      </c>
      <c r="AW66" s="176">
        <f t="shared" si="30"/>
        <v>1.4016849127477754E-3</v>
      </c>
      <c r="AX66" s="176">
        <f t="shared" si="30"/>
        <v>1.4016849127477754E-3</v>
      </c>
      <c r="AY66" s="176">
        <f t="shared" si="30"/>
        <v>1.4016849127477754E-3</v>
      </c>
      <c r="AZ66" s="176">
        <f t="shared" si="30"/>
        <v>1.4016849127477754E-3</v>
      </c>
      <c r="BA66" s="176">
        <f t="shared" si="30"/>
        <v>1.4016849127477754E-3</v>
      </c>
      <c r="BB66" s="176">
        <f t="shared" si="30"/>
        <v>1.4016849127477754E-3</v>
      </c>
      <c r="BC66" s="176">
        <f t="shared" si="28"/>
        <v>1.4016849127477754E-3</v>
      </c>
      <c r="BD66" s="176">
        <f t="shared" si="28"/>
        <v>1.4016849127477754E-3</v>
      </c>
      <c r="BE66" s="176">
        <f t="shared" si="28"/>
        <v>9.2867897573282337E-4</v>
      </c>
      <c r="BF66" s="176">
        <f t="shared" si="28"/>
        <v>0</v>
      </c>
      <c r="BG66" s="176">
        <f t="shared" si="28"/>
        <v>0</v>
      </c>
      <c r="BH66" s="176">
        <f t="shared" si="28"/>
        <v>0</v>
      </c>
      <c r="BI66" s="176">
        <f t="shared" si="28"/>
        <v>0</v>
      </c>
      <c r="BJ66" s="176">
        <f t="shared" si="28"/>
        <v>0</v>
      </c>
      <c r="BK66" s="176">
        <f t="shared" si="28"/>
        <v>0</v>
      </c>
      <c r="BL66" s="176">
        <f t="shared" si="28"/>
        <v>0</v>
      </c>
      <c r="BM66" s="176">
        <f t="shared" si="28"/>
        <v>0</v>
      </c>
      <c r="BN66" s="176">
        <f t="shared" si="28"/>
        <v>0</v>
      </c>
      <c r="BO66" s="176">
        <f t="shared" si="28"/>
        <v>0</v>
      </c>
      <c r="BQ66" s="174"/>
      <c r="BR66" s="177">
        <f t="shared" si="31"/>
        <v>0</v>
      </c>
      <c r="BS66" s="178">
        <f t="shared" si="31"/>
        <v>0</v>
      </c>
      <c r="BT66" s="178">
        <f t="shared" si="31"/>
        <v>0</v>
      </c>
      <c r="BU66" s="178">
        <f t="shared" si="31"/>
        <v>0</v>
      </c>
      <c r="BV66" s="178">
        <f t="shared" si="31"/>
        <v>0</v>
      </c>
      <c r="BW66" s="178">
        <f t="shared" si="31"/>
        <v>0</v>
      </c>
      <c r="BX66" s="178">
        <f t="shared" si="31"/>
        <v>0</v>
      </c>
      <c r="BY66" s="178">
        <f t="shared" si="31"/>
        <v>0</v>
      </c>
      <c r="BZ66" s="178">
        <f t="shared" si="31"/>
        <v>0</v>
      </c>
      <c r="CA66" s="178">
        <f t="shared" si="31"/>
        <v>0</v>
      </c>
      <c r="CB66" s="178">
        <f t="shared" si="31"/>
        <v>0</v>
      </c>
      <c r="CC66" s="178">
        <f t="shared" si="31"/>
        <v>0</v>
      </c>
      <c r="CD66" s="178">
        <f t="shared" si="31"/>
        <v>0</v>
      </c>
      <c r="CE66" s="178">
        <f t="shared" si="31"/>
        <v>0</v>
      </c>
      <c r="CF66" s="178">
        <f t="shared" si="31"/>
        <v>0</v>
      </c>
      <c r="CG66" s="178">
        <f t="shared" si="29"/>
        <v>0</v>
      </c>
      <c r="CH66" s="178">
        <f t="shared" si="29"/>
        <v>0</v>
      </c>
      <c r="CI66" s="178">
        <f t="shared" si="29"/>
        <v>0</v>
      </c>
      <c r="CJ66" s="178">
        <f t="shared" si="29"/>
        <v>0</v>
      </c>
      <c r="CK66" s="178">
        <f t="shared" si="29"/>
        <v>0</v>
      </c>
      <c r="CL66" s="178">
        <f t="shared" si="29"/>
        <v>0</v>
      </c>
      <c r="CM66" s="178">
        <f t="shared" si="29"/>
        <v>0</v>
      </c>
      <c r="CN66" s="178">
        <f t="shared" si="29"/>
        <v>0</v>
      </c>
      <c r="CO66" s="178">
        <f t="shared" si="29"/>
        <v>0</v>
      </c>
      <c r="CP66" s="178">
        <f t="shared" si="29"/>
        <v>0</v>
      </c>
      <c r="CQ66" s="178">
        <f t="shared" si="29"/>
        <v>0</v>
      </c>
      <c r="CR66" s="178">
        <f t="shared" si="29"/>
        <v>0</v>
      </c>
      <c r="CS66" s="178">
        <f t="shared" si="29"/>
        <v>0</v>
      </c>
    </row>
    <row r="67" spans="1:97" x14ac:dyDescent="0.4">
      <c r="A67" s="167">
        <v>1900184</v>
      </c>
      <c r="B67" s="168" t="s">
        <v>244</v>
      </c>
      <c r="C67" s="169">
        <v>13.239407658835681</v>
      </c>
      <c r="D67" s="170">
        <v>45.110197546623475</v>
      </c>
      <c r="E67" s="170">
        <v>37.080582383324497</v>
      </c>
      <c r="F67" s="171">
        <v>1.5487458446438129E-2</v>
      </c>
      <c r="G67" s="170">
        <v>0</v>
      </c>
      <c r="H67" s="172"/>
      <c r="I67" s="170">
        <f t="shared" si="22"/>
        <v>37.080582383324497</v>
      </c>
      <c r="J67" s="170">
        <f t="shared" si="22"/>
        <v>37.080582383324497</v>
      </c>
      <c r="K67" s="170">
        <f t="shared" si="22"/>
        <v>37.080582383324497</v>
      </c>
      <c r="L67" s="170">
        <f t="shared" si="22"/>
        <v>37.080582383324497</v>
      </c>
      <c r="M67" s="170">
        <f t="shared" si="22"/>
        <v>37.080582383324497</v>
      </c>
      <c r="N67" s="170">
        <f t="shared" si="27"/>
        <v>37.080582383324497</v>
      </c>
      <c r="O67" s="170">
        <f t="shared" si="27"/>
        <v>37.080582383324497</v>
      </c>
      <c r="P67" s="170">
        <f t="shared" si="27"/>
        <v>37.080582383324497</v>
      </c>
      <c r="Q67" s="170">
        <f t="shared" si="27"/>
        <v>37.080582383324497</v>
      </c>
      <c r="R67" s="170">
        <f t="shared" si="27"/>
        <v>37.080582383324497</v>
      </c>
      <c r="S67" s="170">
        <f t="shared" si="27"/>
        <v>37.080582383324497</v>
      </c>
      <c r="T67" s="170">
        <f t="shared" si="27"/>
        <v>37.080582383324497</v>
      </c>
      <c r="U67" s="170">
        <f t="shared" si="27"/>
        <v>37.080582383324497</v>
      </c>
      <c r="V67" s="170">
        <f t="shared" si="27"/>
        <v>8.8773754166553154</v>
      </c>
      <c r="W67" s="170">
        <f t="shared" si="27"/>
        <v>0</v>
      </c>
      <c r="X67" s="170">
        <f t="shared" si="27"/>
        <v>0</v>
      </c>
      <c r="Y67" s="170">
        <f t="shared" si="15"/>
        <v>0</v>
      </c>
      <c r="Z67" s="170">
        <f t="shared" si="15"/>
        <v>0</v>
      </c>
      <c r="AA67" s="170">
        <f t="shared" si="14"/>
        <v>0</v>
      </c>
      <c r="AB67" s="170">
        <f t="shared" si="14"/>
        <v>0</v>
      </c>
      <c r="AC67" s="170">
        <f t="shared" si="14"/>
        <v>0</v>
      </c>
      <c r="AD67" s="170">
        <f t="shared" si="14"/>
        <v>0</v>
      </c>
      <c r="AE67" s="170">
        <f t="shared" si="20"/>
        <v>0</v>
      </c>
      <c r="AF67" s="170">
        <f t="shared" si="20"/>
        <v>0</v>
      </c>
      <c r="AG67" s="170">
        <f t="shared" si="20"/>
        <v>0</v>
      </c>
      <c r="AH67" s="170">
        <f t="shared" si="20"/>
        <v>0</v>
      </c>
      <c r="AI67" s="170">
        <f t="shared" si="20"/>
        <v>0</v>
      </c>
      <c r="AJ67" s="170">
        <f t="shared" si="20"/>
        <v>0</v>
      </c>
      <c r="AK67" s="173">
        <f t="shared" si="4"/>
        <v>490.92494639987376</v>
      </c>
      <c r="AM67" s="174"/>
      <c r="AN67" s="175">
        <f t="shared" si="30"/>
        <v>1.5487458446438129E-2</v>
      </c>
      <c r="AO67" s="176">
        <f t="shared" si="30"/>
        <v>1.5487458446438129E-2</v>
      </c>
      <c r="AP67" s="176">
        <f t="shared" si="30"/>
        <v>1.5487458446438129E-2</v>
      </c>
      <c r="AQ67" s="176">
        <f t="shared" si="30"/>
        <v>1.5487458446438129E-2</v>
      </c>
      <c r="AR67" s="176">
        <f t="shared" si="30"/>
        <v>1.5487458446438129E-2</v>
      </c>
      <c r="AS67" s="176">
        <f t="shared" si="30"/>
        <v>1.5487458446438129E-2</v>
      </c>
      <c r="AT67" s="176">
        <f t="shared" si="30"/>
        <v>1.5487458446438129E-2</v>
      </c>
      <c r="AU67" s="176">
        <f t="shared" si="30"/>
        <v>1.5487458446438129E-2</v>
      </c>
      <c r="AV67" s="176">
        <f t="shared" si="30"/>
        <v>1.5487458446438129E-2</v>
      </c>
      <c r="AW67" s="176">
        <f t="shared" si="30"/>
        <v>1.5487458446438129E-2</v>
      </c>
      <c r="AX67" s="176">
        <f t="shared" si="30"/>
        <v>1.5487458446438129E-2</v>
      </c>
      <c r="AY67" s="176">
        <f t="shared" si="30"/>
        <v>1.5487458446438129E-2</v>
      </c>
      <c r="AZ67" s="176">
        <f t="shared" si="30"/>
        <v>1.5487458446438129E-2</v>
      </c>
      <c r="BA67" s="176">
        <f t="shared" si="30"/>
        <v>3.7078161679766461E-3</v>
      </c>
      <c r="BB67" s="176">
        <f t="shared" si="30"/>
        <v>0</v>
      </c>
      <c r="BC67" s="176">
        <f t="shared" si="28"/>
        <v>0</v>
      </c>
      <c r="BD67" s="176">
        <f t="shared" si="28"/>
        <v>0</v>
      </c>
      <c r="BE67" s="176">
        <f t="shared" si="28"/>
        <v>0</v>
      </c>
      <c r="BF67" s="176">
        <f t="shared" si="28"/>
        <v>0</v>
      </c>
      <c r="BG67" s="176">
        <f t="shared" si="28"/>
        <v>0</v>
      </c>
      <c r="BH67" s="176">
        <f t="shared" si="28"/>
        <v>0</v>
      </c>
      <c r="BI67" s="176">
        <f t="shared" si="28"/>
        <v>0</v>
      </c>
      <c r="BJ67" s="176">
        <f t="shared" si="28"/>
        <v>0</v>
      </c>
      <c r="BK67" s="176">
        <f t="shared" si="28"/>
        <v>0</v>
      </c>
      <c r="BL67" s="176">
        <f t="shared" si="28"/>
        <v>0</v>
      </c>
      <c r="BM67" s="176">
        <f t="shared" si="28"/>
        <v>0</v>
      </c>
      <c r="BN67" s="176">
        <f t="shared" si="28"/>
        <v>0</v>
      </c>
      <c r="BO67" s="176">
        <f t="shared" si="28"/>
        <v>0</v>
      </c>
      <c r="BQ67" s="174"/>
      <c r="BR67" s="177">
        <f t="shared" si="31"/>
        <v>0</v>
      </c>
      <c r="BS67" s="178">
        <f t="shared" si="31"/>
        <v>0</v>
      </c>
      <c r="BT67" s="178">
        <f t="shared" si="31"/>
        <v>0</v>
      </c>
      <c r="BU67" s="178">
        <f t="shared" si="31"/>
        <v>0</v>
      </c>
      <c r="BV67" s="178">
        <f t="shared" si="31"/>
        <v>0</v>
      </c>
      <c r="BW67" s="178">
        <f t="shared" si="31"/>
        <v>0</v>
      </c>
      <c r="BX67" s="178">
        <f t="shared" si="31"/>
        <v>0</v>
      </c>
      <c r="BY67" s="178">
        <f t="shared" si="31"/>
        <v>0</v>
      </c>
      <c r="BZ67" s="178">
        <f t="shared" si="31"/>
        <v>0</v>
      </c>
      <c r="CA67" s="178">
        <f t="shared" si="31"/>
        <v>0</v>
      </c>
      <c r="CB67" s="178">
        <f t="shared" si="31"/>
        <v>0</v>
      </c>
      <c r="CC67" s="178">
        <f t="shared" si="31"/>
        <v>0</v>
      </c>
      <c r="CD67" s="178">
        <f t="shared" si="31"/>
        <v>0</v>
      </c>
      <c r="CE67" s="178">
        <f t="shared" si="31"/>
        <v>0</v>
      </c>
      <c r="CF67" s="178">
        <f t="shared" si="31"/>
        <v>0</v>
      </c>
      <c r="CG67" s="178">
        <f t="shared" si="29"/>
        <v>0</v>
      </c>
      <c r="CH67" s="178">
        <f t="shared" si="29"/>
        <v>0</v>
      </c>
      <c r="CI67" s="178">
        <f t="shared" si="29"/>
        <v>0</v>
      </c>
      <c r="CJ67" s="178">
        <f t="shared" si="29"/>
        <v>0</v>
      </c>
      <c r="CK67" s="178">
        <f t="shared" si="29"/>
        <v>0</v>
      </c>
      <c r="CL67" s="178">
        <f t="shared" si="29"/>
        <v>0</v>
      </c>
      <c r="CM67" s="178">
        <f t="shared" si="29"/>
        <v>0</v>
      </c>
      <c r="CN67" s="178">
        <f t="shared" si="29"/>
        <v>0</v>
      </c>
      <c r="CO67" s="178">
        <f t="shared" si="29"/>
        <v>0</v>
      </c>
      <c r="CP67" s="178">
        <f t="shared" si="29"/>
        <v>0</v>
      </c>
      <c r="CQ67" s="178">
        <f t="shared" si="29"/>
        <v>0</v>
      </c>
      <c r="CR67" s="178">
        <f t="shared" si="29"/>
        <v>0</v>
      </c>
      <c r="CS67" s="178">
        <f t="shared" si="29"/>
        <v>0</v>
      </c>
    </row>
    <row r="68" spans="1:97" x14ac:dyDescent="0.4">
      <c r="A68" s="167">
        <v>1900190</v>
      </c>
      <c r="B68" s="168" t="s">
        <v>243</v>
      </c>
      <c r="C68" s="169">
        <v>14.004255456864431</v>
      </c>
      <c r="D68" s="170">
        <v>4.0198438736000908</v>
      </c>
      <c r="E68" s="170">
        <v>3.3043116640992745</v>
      </c>
      <c r="F68" s="171">
        <v>2.0053287053898223E-3</v>
      </c>
      <c r="G68" s="170">
        <v>0</v>
      </c>
      <c r="H68" s="172"/>
      <c r="I68" s="170">
        <f t="shared" si="22"/>
        <v>3.3043116640992745</v>
      </c>
      <c r="J68" s="170">
        <f t="shared" si="22"/>
        <v>3.3043116640992745</v>
      </c>
      <c r="K68" s="170">
        <f t="shared" si="22"/>
        <v>3.3043116640992745</v>
      </c>
      <c r="L68" s="170">
        <f t="shared" si="22"/>
        <v>3.3043116640992745</v>
      </c>
      <c r="M68" s="170">
        <f t="shared" si="22"/>
        <v>3.3043116640992745</v>
      </c>
      <c r="N68" s="170">
        <f t="shared" si="27"/>
        <v>3.3043116640992745</v>
      </c>
      <c r="O68" s="170">
        <f t="shared" si="27"/>
        <v>3.3043116640992745</v>
      </c>
      <c r="P68" s="170">
        <f t="shared" si="27"/>
        <v>3.3043116640992745</v>
      </c>
      <c r="Q68" s="170">
        <f t="shared" si="27"/>
        <v>3.3043116640992745</v>
      </c>
      <c r="R68" s="170">
        <f t="shared" si="27"/>
        <v>3.3043116640992745</v>
      </c>
      <c r="S68" s="170">
        <f t="shared" si="27"/>
        <v>3.3043116640992745</v>
      </c>
      <c r="T68" s="170">
        <f t="shared" si="27"/>
        <v>3.3043116640992745</v>
      </c>
      <c r="U68" s="170">
        <f t="shared" si="27"/>
        <v>3.3043116640992745</v>
      </c>
      <c r="V68" s="170">
        <f t="shared" si="27"/>
        <v>3.3043116640992745</v>
      </c>
      <c r="W68" s="170">
        <f t="shared" si="27"/>
        <v>1.4061355753211654E-2</v>
      </c>
      <c r="X68" s="170">
        <f t="shared" si="27"/>
        <v>0</v>
      </c>
      <c r="Y68" s="170">
        <f t="shared" si="15"/>
        <v>0</v>
      </c>
      <c r="Z68" s="170">
        <f t="shared" si="15"/>
        <v>0</v>
      </c>
      <c r="AA68" s="170">
        <f t="shared" si="14"/>
        <v>0</v>
      </c>
      <c r="AB68" s="170">
        <f t="shared" si="14"/>
        <v>0</v>
      </c>
      <c r="AC68" s="170">
        <f t="shared" si="14"/>
        <v>0</v>
      </c>
      <c r="AD68" s="170">
        <f t="shared" si="14"/>
        <v>0</v>
      </c>
      <c r="AE68" s="170">
        <f t="shared" si="20"/>
        <v>0</v>
      </c>
      <c r="AF68" s="170">
        <f t="shared" si="20"/>
        <v>0</v>
      </c>
      <c r="AG68" s="170">
        <f t="shared" si="20"/>
        <v>0</v>
      </c>
      <c r="AH68" s="170">
        <f t="shared" si="20"/>
        <v>0</v>
      </c>
      <c r="AI68" s="170">
        <f t="shared" si="20"/>
        <v>0</v>
      </c>
      <c r="AJ68" s="170">
        <f t="shared" si="20"/>
        <v>0</v>
      </c>
      <c r="AK68" s="173">
        <f t="shared" si="4"/>
        <v>46.274424653143051</v>
      </c>
      <c r="AM68" s="174"/>
      <c r="AN68" s="175">
        <f t="shared" si="30"/>
        <v>2.0053287053898223E-3</v>
      </c>
      <c r="AO68" s="176">
        <f t="shared" si="30"/>
        <v>2.0053287053898223E-3</v>
      </c>
      <c r="AP68" s="176">
        <f t="shared" si="30"/>
        <v>2.0053287053898223E-3</v>
      </c>
      <c r="AQ68" s="176">
        <f t="shared" si="30"/>
        <v>2.0053287053898223E-3</v>
      </c>
      <c r="AR68" s="176">
        <f t="shared" si="30"/>
        <v>2.0053287053898223E-3</v>
      </c>
      <c r="AS68" s="176">
        <f t="shared" si="30"/>
        <v>2.0053287053898223E-3</v>
      </c>
      <c r="AT68" s="176">
        <f t="shared" si="30"/>
        <v>2.0053287053898223E-3</v>
      </c>
      <c r="AU68" s="176">
        <f t="shared" si="30"/>
        <v>2.0053287053898223E-3</v>
      </c>
      <c r="AV68" s="176">
        <f t="shared" si="30"/>
        <v>2.0053287053898223E-3</v>
      </c>
      <c r="AW68" s="176">
        <f t="shared" si="30"/>
        <v>2.0053287053898223E-3</v>
      </c>
      <c r="AX68" s="176">
        <f t="shared" si="30"/>
        <v>2.0053287053898223E-3</v>
      </c>
      <c r="AY68" s="176">
        <f t="shared" si="30"/>
        <v>2.0053287053898223E-3</v>
      </c>
      <c r="AZ68" s="176">
        <f t="shared" si="30"/>
        <v>2.0053287053898223E-3</v>
      </c>
      <c r="BA68" s="176">
        <f t="shared" si="30"/>
        <v>2.0053287053898223E-3</v>
      </c>
      <c r="BB68" s="176">
        <f t="shared" si="30"/>
        <v>8.5335898047922416E-6</v>
      </c>
      <c r="BC68" s="176">
        <f t="shared" si="28"/>
        <v>0</v>
      </c>
      <c r="BD68" s="176">
        <f t="shared" si="28"/>
        <v>0</v>
      </c>
      <c r="BE68" s="176">
        <f t="shared" si="28"/>
        <v>0</v>
      </c>
      <c r="BF68" s="176">
        <f t="shared" si="28"/>
        <v>0</v>
      </c>
      <c r="BG68" s="176">
        <f t="shared" si="28"/>
        <v>0</v>
      </c>
      <c r="BH68" s="176">
        <f t="shared" si="28"/>
        <v>0</v>
      </c>
      <c r="BI68" s="176">
        <f t="shared" si="28"/>
        <v>0</v>
      </c>
      <c r="BJ68" s="176">
        <f t="shared" si="28"/>
        <v>0</v>
      </c>
      <c r="BK68" s="176">
        <f t="shared" si="28"/>
        <v>0</v>
      </c>
      <c r="BL68" s="176">
        <f t="shared" si="28"/>
        <v>0</v>
      </c>
      <c r="BM68" s="176">
        <f t="shared" si="28"/>
        <v>0</v>
      </c>
      <c r="BN68" s="176">
        <f t="shared" si="28"/>
        <v>0</v>
      </c>
      <c r="BO68" s="176">
        <f t="shared" si="28"/>
        <v>0</v>
      </c>
      <c r="BQ68" s="174"/>
      <c r="BR68" s="177">
        <f t="shared" si="31"/>
        <v>0</v>
      </c>
      <c r="BS68" s="178">
        <f t="shared" si="31"/>
        <v>0</v>
      </c>
      <c r="BT68" s="178">
        <f t="shared" si="31"/>
        <v>0</v>
      </c>
      <c r="BU68" s="178">
        <f t="shared" si="31"/>
        <v>0</v>
      </c>
      <c r="BV68" s="178">
        <f t="shared" si="31"/>
        <v>0</v>
      </c>
      <c r="BW68" s="178">
        <f t="shared" si="31"/>
        <v>0</v>
      </c>
      <c r="BX68" s="178">
        <f t="shared" si="31"/>
        <v>0</v>
      </c>
      <c r="BY68" s="178">
        <f t="shared" si="31"/>
        <v>0</v>
      </c>
      <c r="BZ68" s="178">
        <f t="shared" si="31"/>
        <v>0</v>
      </c>
      <c r="CA68" s="178">
        <f t="shared" si="31"/>
        <v>0</v>
      </c>
      <c r="CB68" s="178">
        <f t="shared" si="31"/>
        <v>0</v>
      </c>
      <c r="CC68" s="178">
        <f t="shared" si="31"/>
        <v>0</v>
      </c>
      <c r="CD68" s="178">
        <f t="shared" si="31"/>
        <v>0</v>
      </c>
      <c r="CE68" s="178">
        <f t="shared" si="31"/>
        <v>0</v>
      </c>
      <c r="CF68" s="178">
        <f t="shared" si="31"/>
        <v>0</v>
      </c>
      <c r="CG68" s="178">
        <f t="shared" si="29"/>
        <v>0</v>
      </c>
      <c r="CH68" s="178">
        <f t="shared" si="29"/>
        <v>0</v>
      </c>
      <c r="CI68" s="178">
        <f t="shared" si="29"/>
        <v>0</v>
      </c>
      <c r="CJ68" s="178">
        <f t="shared" si="29"/>
        <v>0</v>
      </c>
      <c r="CK68" s="178">
        <f t="shared" si="29"/>
        <v>0</v>
      </c>
      <c r="CL68" s="178">
        <f t="shared" si="29"/>
        <v>0</v>
      </c>
      <c r="CM68" s="178">
        <f t="shared" si="29"/>
        <v>0</v>
      </c>
      <c r="CN68" s="178">
        <f t="shared" si="29"/>
        <v>0</v>
      </c>
      <c r="CO68" s="178">
        <f t="shared" si="29"/>
        <v>0</v>
      </c>
      <c r="CP68" s="178">
        <f t="shared" si="29"/>
        <v>0</v>
      </c>
      <c r="CQ68" s="178">
        <f t="shared" si="29"/>
        <v>0</v>
      </c>
      <c r="CR68" s="178">
        <f t="shared" si="29"/>
        <v>0</v>
      </c>
      <c r="CS68" s="178">
        <f t="shared" si="29"/>
        <v>0</v>
      </c>
    </row>
    <row r="69" spans="1:97" x14ac:dyDescent="0.4">
      <c r="A69" s="167">
        <v>1900208</v>
      </c>
      <c r="B69" s="168" t="s">
        <v>243</v>
      </c>
      <c r="C69" s="169">
        <v>16.158756296382037</v>
      </c>
      <c r="D69" s="170">
        <v>98.645379787049947</v>
      </c>
      <c r="E69" s="170">
        <v>81.086502184955037</v>
      </c>
      <c r="F69" s="171">
        <v>9.4952454041819347E-4</v>
      </c>
      <c r="G69" s="170">
        <v>0</v>
      </c>
      <c r="H69" s="172"/>
      <c r="I69" s="170">
        <f t="shared" si="22"/>
        <v>81.086502184955037</v>
      </c>
      <c r="J69" s="170">
        <f t="shared" si="22"/>
        <v>81.086502184955037</v>
      </c>
      <c r="K69" s="170">
        <f t="shared" si="22"/>
        <v>81.086502184955037</v>
      </c>
      <c r="L69" s="170">
        <f t="shared" si="22"/>
        <v>81.086502184955037</v>
      </c>
      <c r="M69" s="170">
        <f t="shared" si="22"/>
        <v>81.086502184955037</v>
      </c>
      <c r="N69" s="170">
        <f t="shared" si="27"/>
        <v>81.086502184955037</v>
      </c>
      <c r="O69" s="170">
        <f t="shared" si="27"/>
        <v>81.086502184955037</v>
      </c>
      <c r="P69" s="170">
        <f t="shared" si="27"/>
        <v>81.086502184955037</v>
      </c>
      <c r="Q69" s="170">
        <f t="shared" si="27"/>
        <v>81.086502184955037</v>
      </c>
      <c r="R69" s="170">
        <f t="shared" si="27"/>
        <v>81.086502184955037</v>
      </c>
      <c r="S69" s="170">
        <f t="shared" si="27"/>
        <v>81.086502184955037</v>
      </c>
      <c r="T69" s="170">
        <f t="shared" si="27"/>
        <v>81.086502184955037</v>
      </c>
      <c r="U69" s="170">
        <f t="shared" si="27"/>
        <v>81.086502184955037</v>
      </c>
      <c r="V69" s="170">
        <f t="shared" si="27"/>
        <v>81.086502184955037</v>
      </c>
      <c r="W69" s="170">
        <f t="shared" si="27"/>
        <v>81.086502184955037</v>
      </c>
      <c r="X69" s="170">
        <f t="shared" si="27"/>
        <v>81.086502184955037</v>
      </c>
      <c r="Y69" s="170">
        <f t="shared" si="15"/>
        <v>12.872992773457451</v>
      </c>
      <c r="Z69" s="170">
        <f t="shared" si="15"/>
        <v>0</v>
      </c>
      <c r="AA69" s="170">
        <f t="shared" si="14"/>
        <v>0</v>
      </c>
      <c r="AB69" s="170">
        <f t="shared" si="14"/>
        <v>0</v>
      </c>
      <c r="AC69" s="170">
        <f t="shared" si="14"/>
        <v>0</v>
      </c>
      <c r="AD69" s="170">
        <f t="shared" si="14"/>
        <v>0</v>
      </c>
      <c r="AE69" s="170">
        <f t="shared" si="20"/>
        <v>0</v>
      </c>
      <c r="AF69" s="170">
        <f t="shared" si="20"/>
        <v>0</v>
      </c>
      <c r="AG69" s="170">
        <f t="shared" si="20"/>
        <v>0</v>
      </c>
      <c r="AH69" s="170">
        <f t="shared" si="20"/>
        <v>0</v>
      </c>
      <c r="AI69" s="170">
        <f t="shared" si="20"/>
        <v>0</v>
      </c>
      <c r="AJ69" s="170">
        <f t="shared" si="20"/>
        <v>0</v>
      </c>
      <c r="AK69" s="173">
        <f t="shared" ref="AK69:AK132" si="32">SUM(H69:AJ69)</f>
        <v>1310.2570277327382</v>
      </c>
      <c r="AM69" s="174"/>
      <c r="AN69" s="175">
        <f t="shared" si="30"/>
        <v>9.4952454041819347E-4</v>
      </c>
      <c r="AO69" s="176">
        <f t="shared" si="30"/>
        <v>9.4952454041819347E-4</v>
      </c>
      <c r="AP69" s="176">
        <f t="shared" si="30"/>
        <v>9.4952454041819347E-4</v>
      </c>
      <c r="AQ69" s="176">
        <f t="shared" si="30"/>
        <v>9.4952454041819347E-4</v>
      </c>
      <c r="AR69" s="176">
        <f t="shared" si="30"/>
        <v>9.4952454041819347E-4</v>
      </c>
      <c r="AS69" s="176">
        <f t="shared" si="30"/>
        <v>9.4952454041819347E-4</v>
      </c>
      <c r="AT69" s="176">
        <f t="shared" si="30"/>
        <v>9.4952454041819347E-4</v>
      </c>
      <c r="AU69" s="176">
        <f t="shared" si="30"/>
        <v>9.4952454041819347E-4</v>
      </c>
      <c r="AV69" s="176">
        <f t="shared" si="30"/>
        <v>9.4952454041819347E-4</v>
      </c>
      <c r="AW69" s="176">
        <f t="shared" si="30"/>
        <v>9.4952454041819347E-4</v>
      </c>
      <c r="AX69" s="176">
        <f t="shared" si="30"/>
        <v>9.4952454041819347E-4</v>
      </c>
      <c r="AY69" s="176">
        <f t="shared" si="30"/>
        <v>9.4952454041819347E-4</v>
      </c>
      <c r="AZ69" s="176">
        <f t="shared" si="30"/>
        <v>9.4952454041819347E-4</v>
      </c>
      <c r="BA69" s="176">
        <f t="shared" si="30"/>
        <v>9.4952454041819347E-4</v>
      </c>
      <c r="BB69" s="176">
        <f t="shared" si="30"/>
        <v>9.4952454041819347E-4</v>
      </c>
      <c r="BC69" s="176">
        <f t="shared" si="28"/>
        <v>9.4952454041819347E-4</v>
      </c>
      <c r="BD69" s="176">
        <f t="shared" si="28"/>
        <v>1.5074299936064864E-4</v>
      </c>
      <c r="BE69" s="176">
        <f t="shared" si="28"/>
        <v>0</v>
      </c>
      <c r="BF69" s="176">
        <f t="shared" si="28"/>
        <v>0</v>
      </c>
      <c r="BG69" s="176">
        <f t="shared" si="28"/>
        <v>0</v>
      </c>
      <c r="BH69" s="176">
        <f t="shared" si="28"/>
        <v>0</v>
      </c>
      <c r="BI69" s="176">
        <f t="shared" si="28"/>
        <v>0</v>
      </c>
      <c r="BJ69" s="176">
        <f t="shared" si="28"/>
        <v>0</v>
      </c>
      <c r="BK69" s="176">
        <f t="shared" si="28"/>
        <v>0</v>
      </c>
      <c r="BL69" s="176">
        <f t="shared" si="28"/>
        <v>0</v>
      </c>
      <c r="BM69" s="176">
        <f t="shared" si="28"/>
        <v>0</v>
      </c>
      <c r="BN69" s="176">
        <f t="shared" si="28"/>
        <v>0</v>
      </c>
      <c r="BO69" s="176">
        <f t="shared" si="28"/>
        <v>0</v>
      </c>
      <c r="BQ69" s="174"/>
      <c r="BR69" s="177">
        <f t="shared" si="31"/>
        <v>0</v>
      </c>
      <c r="BS69" s="178">
        <f t="shared" si="31"/>
        <v>0</v>
      </c>
      <c r="BT69" s="178">
        <f t="shared" si="31"/>
        <v>0</v>
      </c>
      <c r="BU69" s="178">
        <f t="shared" si="31"/>
        <v>0</v>
      </c>
      <c r="BV69" s="178">
        <f t="shared" si="31"/>
        <v>0</v>
      </c>
      <c r="BW69" s="178">
        <f t="shared" si="31"/>
        <v>0</v>
      </c>
      <c r="BX69" s="178">
        <f t="shared" si="31"/>
        <v>0</v>
      </c>
      <c r="BY69" s="178">
        <f t="shared" si="31"/>
        <v>0</v>
      </c>
      <c r="BZ69" s="178">
        <f t="shared" si="31"/>
        <v>0</v>
      </c>
      <c r="CA69" s="178">
        <f t="shared" si="31"/>
        <v>0</v>
      </c>
      <c r="CB69" s="178">
        <f t="shared" si="31"/>
        <v>0</v>
      </c>
      <c r="CC69" s="178">
        <f t="shared" si="31"/>
        <v>0</v>
      </c>
      <c r="CD69" s="178">
        <f t="shared" si="31"/>
        <v>0</v>
      </c>
      <c r="CE69" s="178">
        <f t="shared" si="31"/>
        <v>0</v>
      </c>
      <c r="CF69" s="178">
        <f t="shared" si="31"/>
        <v>0</v>
      </c>
      <c r="CG69" s="178">
        <f t="shared" si="29"/>
        <v>0</v>
      </c>
      <c r="CH69" s="178">
        <f t="shared" si="29"/>
        <v>0</v>
      </c>
      <c r="CI69" s="178">
        <f t="shared" si="29"/>
        <v>0</v>
      </c>
      <c r="CJ69" s="178">
        <f t="shared" si="29"/>
        <v>0</v>
      </c>
      <c r="CK69" s="178">
        <f t="shared" si="29"/>
        <v>0</v>
      </c>
      <c r="CL69" s="178">
        <f t="shared" si="29"/>
        <v>0</v>
      </c>
      <c r="CM69" s="178">
        <f t="shared" si="29"/>
        <v>0</v>
      </c>
      <c r="CN69" s="178">
        <f t="shared" si="29"/>
        <v>0</v>
      </c>
      <c r="CO69" s="178">
        <f t="shared" si="29"/>
        <v>0</v>
      </c>
      <c r="CP69" s="178">
        <f t="shared" si="29"/>
        <v>0</v>
      </c>
      <c r="CQ69" s="178">
        <f t="shared" si="29"/>
        <v>0</v>
      </c>
      <c r="CR69" s="178">
        <f t="shared" si="29"/>
        <v>0</v>
      </c>
      <c r="CS69" s="178">
        <f t="shared" si="29"/>
        <v>0</v>
      </c>
    </row>
    <row r="70" spans="1:97" x14ac:dyDescent="0.4">
      <c r="A70" s="167">
        <v>1900220</v>
      </c>
      <c r="B70" s="168" t="s">
        <v>244</v>
      </c>
      <c r="C70" s="169">
        <v>14.6641163464132</v>
      </c>
      <c r="D70" s="170">
        <v>26.228118938939826</v>
      </c>
      <c r="E70" s="170">
        <v>21.559513767808532</v>
      </c>
      <c r="F70" s="171">
        <v>9.9096951879274007E-3</v>
      </c>
      <c r="G70" s="170">
        <v>0</v>
      </c>
      <c r="H70" s="172"/>
      <c r="I70" s="170">
        <f t="shared" si="22"/>
        <v>21.559513767808532</v>
      </c>
      <c r="J70" s="170">
        <f t="shared" si="22"/>
        <v>21.559513767808532</v>
      </c>
      <c r="K70" s="170">
        <f t="shared" si="22"/>
        <v>21.559513767808532</v>
      </c>
      <c r="L70" s="170">
        <f t="shared" si="22"/>
        <v>21.559513767808532</v>
      </c>
      <c r="M70" s="170">
        <f t="shared" si="22"/>
        <v>21.559513767808532</v>
      </c>
      <c r="N70" s="170">
        <f t="shared" si="27"/>
        <v>21.559513767808532</v>
      </c>
      <c r="O70" s="170">
        <f t="shared" si="27"/>
        <v>21.559513767808532</v>
      </c>
      <c r="P70" s="170">
        <f t="shared" si="27"/>
        <v>21.559513767808532</v>
      </c>
      <c r="Q70" s="170">
        <f t="shared" si="27"/>
        <v>21.559513767808532</v>
      </c>
      <c r="R70" s="170">
        <f t="shared" si="27"/>
        <v>21.559513767808532</v>
      </c>
      <c r="S70" s="170">
        <f t="shared" si="27"/>
        <v>21.559513767808532</v>
      </c>
      <c r="T70" s="170">
        <f t="shared" si="27"/>
        <v>21.559513767808532</v>
      </c>
      <c r="U70" s="170">
        <f t="shared" si="27"/>
        <v>21.559513767808532</v>
      </c>
      <c r="V70" s="170">
        <f t="shared" si="27"/>
        <v>21.559513767808532</v>
      </c>
      <c r="W70" s="170">
        <f t="shared" si="27"/>
        <v>14.318025513922091</v>
      </c>
      <c r="X70" s="170">
        <f t="shared" si="27"/>
        <v>0</v>
      </c>
      <c r="Y70" s="170">
        <f t="shared" si="15"/>
        <v>0</v>
      </c>
      <c r="Z70" s="170">
        <f t="shared" si="15"/>
        <v>0</v>
      </c>
      <c r="AA70" s="170">
        <f t="shared" si="14"/>
        <v>0</v>
      </c>
      <c r="AB70" s="170">
        <f t="shared" si="14"/>
        <v>0</v>
      </c>
      <c r="AC70" s="170">
        <f t="shared" si="14"/>
        <v>0</v>
      </c>
      <c r="AD70" s="170">
        <f t="shared" si="14"/>
        <v>0</v>
      </c>
      <c r="AE70" s="170">
        <f t="shared" si="20"/>
        <v>0</v>
      </c>
      <c r="AF70" s="170">
        <f t="shared" si="20"/>
        <v>0</v>
      </c>
      <c r="AG70" s="170">
        <f t="shared" si="20"/>
        <v>0</v>
      </c>
      <c r="AH70" s="170">
        <f t="shared" si="20"/>
        <v>0</v>
      </c>
      <c r="AI70" s="170">
        <f t="shared" si="20"/>
        <v>0</v>
      </c>
      <c r="AJ70" s="170">
        <f t="shared" si="20"/>
        <v>0</v>
      </c>
      <c r="AK70" s="173">
        <f t="shared" si="32"/>
        <v>316.15121826324156</v>
      </c>
      <c r="AM70" s="174"/>
      <c r="AN70" s="175">
        <f t="shared" si="30"/>
        <v>9.9096951879274007E-3</v>
      </c>
      <c r="AO70" s="176">
        <f t="shared" si="30"/>
        <v>9.9096951879274007E-3</v>
      </c>
      <c r="AP70" s="176">
        <f t="shared" si="30"/>
        <v>9.9096951879274007E-3</v>
      </c>
      <c r="AQ70" s="176">
        <f t="shared" si="30"/>
        <v>9.9096951879274007E-3</v>
      </c>
      <c r="AR70" s="176">
        <f t="shared" si="30"/>
        <v>9.9096951879274007E-3</v>
      </c>
      <c r="AS70" s="176">
        <f t="shared" si="30"/>
        <v>9.9096951879274007E-3</v>
      </c>
      <c r="AT70" s="176">
        <f t="shared" si="30"/>
        <v>9.9096951879274007E-3</v>
      </c>
      <c r="AU70" s="176">
        <f t="shared" si="30"/>
        <v>9.9096951879274007E-3</v>
      </c>
      <c r="AV70" s="176">
        <f t="shared" si="30"/>
        <v>9.9096951879274007E-3</v>
      </c>
      <c r="AW70" s="176">
        <f t="shared" si="30"/>
        <v>9.9096951879274007E-3</v>
      </c>
      <c r="AX70" s="176">
        <f t="shared" si="30"/>
        <v>9.9096951879274007E-3</v>
      </c>
      <c r="AY70" s="176">
        <f t="shared" si="30"/>
        <v>9.9096951879274007E-3</v>
      </c>
      <c r="AZ70" s="176">
        <f t="shared" si="30"/>
        <v>9.9096951879274007E-3</v>
      </c>
      <c r="BA70" s="176">
        <f t="shared" si="30"/>
        <v>9.9096951879274007E-3</v>
      </c>
      <c r="BB70" s="176">
        <f t="shared" si="30"/>
        <v>6.5811905622748176E-3</v>
      </c>
      <c r="BC70" s="176">
        <f t="shared" si="28"/>
        <v>0</v>
      </c>
      <c r="BD70" s="176">
        <f t="shared" si="28"/>
        <v>0</v>
      </c>
      <c r="BE70" s="176">
        <f t="shared" si="28"/>
        <v>0</v>
      </c>
      <c r="BF70" s="176">
        <f t="shared" si="28"/>
        <v>0</v>
      </c>
      <c r="BG70" s="176">
        <f t="shared" si="28"/>
        <v>0</v>
      </c>
      <c r="BH70" s="176">
        <f t="shared" si="28"/>
        <v>0</v>
      </c>
      <c r="BI70" s="176">
        <f t="shared" si="28"/>
        <v>0</v>
      </c>
      <c r="BJ70" s="176">
        <f t="shared" si="28"/>
        <v>0</v>
      </c>
      <c r="BK70" s="176">
        <f t="shared" si="28"/>
        <v>0</v>
      </c>
      <c r="BL70" s="176">
        <f t="shared" si="28"/>
        <v>0</v>
      </c>
      <c r="BM70" s="176">
        <f t="shared" si="28"/>
        <v>0</v>
      </c>
      <c r="BN70" s="176">
        <f t="shared" si="28"/>
        <v>0</v>
      </c>
      <c r="BO70" s="176">
        <f t="shared" si="28"/>
        <v>0</v>
      </c>
      <c r="BQ70" s="174"/>
      <c r="BR70" s="177">
        <f t="shared" si="31"/>
        <v>0</v>
      </c>
      <c r="BS70" s="178">
        <f t="shared" si="31"/>
        <v>0</v>
      </c>
      <c r="BT70" s="178">
        <f t="shared" si="31"/>
        <v>0</v>
      </c>
      <c r="BU70" s="178">
        <f t="shared" si="31"/>
        <v>0</v>
      </c>
      <c r="BV70" s="178">
        <f t="shared" si="31"/>
        <v>0</v>
      </c>
      <c r="BW70" s="178">
        <f t="shared" si="31"/>
        <v>0</v>
      </c>
      <c r="BX70" s="178">
        <f t="shared" si="31"/>
        <v>0</v>
      </c>
      <c r="BY70" s="178">
        <f t="shared" si="31"/>
        <v>0</v>
      </c>
      <c r="BZ70" s="178">
        <f t="shared" si="31"/>
        <v>0</v>
      </c>
      <c r="CA70" s="178">
        <f t="shared" si="31"/>
        <v>0</v>
      </c>
      <c r="CB70" s="178">
        <f t="shared" si="31"/>
        <v>0</v>
      </c>
      <c r="CC70" s="178">
        <f t="shared" si="31"/>
        <v>0</v>
      </c>
      <c r="CD70" s="178">
        <f t="shared" si="31"/>
        <v>0</v>
      </c>
      <c r="CE70" s="178">
        <f t="shared" si="31"/>
        <v>0</v>
      </c>
      <c r="CF70" s="178">
        <f t="shared" si="31"/>
        <v>0</v>
      </c>
      <c r="CG70" s="178">
        <f t="shared" si="29"/>
        <v>0</v>
      </c>
      <c r="CH70" s="178">
        <f t="shared" si="29"/>
        <v>0</v>
      </c>
      <c r="CI70" s="178">
        <f t="shared" si="29"/>
        <v>0</v>
      </c>
      <c r="CJ70" s="178">
        <f t="shared" si="29"/>
        <v>0</v>
      </c>
      <c r="CK70" s="178">
        <f t="shared" si="29"/>
        <v>0</v>
      </c>
      <c r="CL70" s="178">
        <f t="shared" si="29"/>
        <v>0</v>
      </c>
      <c r="CM70" s="178">
        <f t="shared" si="29"/>
        <v>0</v>
      </c>
      <c r="CN70" s="178">
        <f t="shared" si="29"/>
        <v>0</v>
      </c>
      <c r="CO70" s="178">
        <f t="shared" si="29"/>
        <v>0</v>
      </c>
      <c r="CP70" s="178">
        <f t="shared" si="29"/>
        <v>0</v>
      </c>
      <c r="CQ70" s="178">
        <f t="shared" si="29"/>
        <v>0</v>
      </c>
      <c r="CR70" s="178">
        <f t="shared" si="29"/>
        <v>0</v>
      </c>
      <c r="CS70" s="178">
        <f t="shared" si="29"/>
        <v>0</v>
      </c>
    </row>
    <row r="71" spans="1:97" x14ac:dyDescent="0.4">
      <c r="A71" s="167">
        <v>1900266</v>
      </c>
      <c r="B71" s="168" t="s">
        <v>243</v>
      </c>
      <c r="C71" s="169">
        <v>16.158756296382037</v>
      </c>
      <c r="D71" s="170">
        <v>52.479982885660412</v>
      </c>
      <c r="E71" s="170">
        <v>43.13854593201286</v>
      </c>
      <c r="F71" s="171">
        <v>-3.9092722426201177E-3</v>
      </c>
      <c r="G71" s="170">
        <v>2063.0631665223109</v>
      </c>
      <c r="H71" s="172"/>
      <c r="I71" s="170">
        <f t="shared" si="22"/>
        <v>43.13854593201286</v>
      </c>
      <c r="J71" s="170">
        <f t="shared" si="22"/>
        <v>43.13854593201286</v>
      </c>
      <c r="K71" s="170">
        <f t="shared" si="22"/>
        <v>43.13854593201286</v>
      </c>
      <c r="L71" s="170">
        <f t="shared" si="22"/>
        <v>43.13854593201286</v>
      </c>
      <c r="M71" s="170">
        <f t="shared" si="22"/>
        <v>43.13854593201286</v>
      </c>
      <c r="N71" s="170">
        <f t="shared" si="27"/>
        <v>43.13854593201286</v>
      </c>
      <c r="O71" s="170">
        <f t="shared" si="27"/>
        <v>43.13854593201286</v>
      </c>
      <c r="P71" s="170">
        <f t="shared" si="27"/>
        <v>43.13854593201286</v>
      </c>
      <c r="Q71" s="170">
        <f t="shared" si="27"/>
        <v>43.13854593201286</v>
      </c>
      <c r="R71" s="170">
        <f t="shared" si="27"/>
        <v>43.13854593201286</v>
      </c>
      <c r="S71" s="170">
        <f t="shared" si="27"/>
        <v>43.13854593201286</v>
      </c>
      <c r="T71" s="170">
        <f t="shared" si="27"/>
        <v>43.13854593201286</v>
      </c>
      <c r="U71" s="170">
        <f t="shared" si="27"/>
        <v>43.13854593201286</v>
      </c>
      <c r="V71" s="170">
        <f t="shared" si="27"/>
        <v>43.13854593201286</v>
      </c>
      <c r="W71" s="170">
        <f t="shared" si="27"/>
        <v>43.13854593201286</v>
      </c>
      <c r="X71" s="170">
        <f t="shared" si="27"/>
        <v>43.13854593201286</v>
      </c>
      <c r="Y71" s="170">
        <f t="shared" si="15"/>
        <v>6.848515783472771</v>
      </c>
      <c r="Z71" s="170">
        <f t="shared" si="15"/>
        <v>0</v>
      </c>
      <c r="AA71" s="170">
        <f t="shared" si="14"/>
        <v>0</v>
      </c>
      <c r="AB71" s="170">
        <f t="shared" si="14"/>
        <v>0</v>
      </c>
      <c r="AC71" s="170">
        <f t="shared" si="14"/>
        <v>0</v>
      </c>
      <c r="AD71" s="170">
        <f t="shared" si="14"/>
        <v>0</v>
      </c>
      <c r="AE71" s="170">
        <f t="shared" si="20"/>
        <v>0</v>
      </c>
      <c r="AF71" s="170">
        <f t="shared" si="20"/>
        <v>0</v>
      </c>
      <c r="AG71" s="170">
        <f t="shared" si="20"/>
        <v>0</v>
      </c>
      <c r="AH71" s="170">
        <f t="shared" si="20"/>
        <v>0</v>
      </c>
      <c r="AI71" s="170">
        <f t="shared" si="20"/>
        <v>0</v>
      </c>
      <c r="AJ71" s="170">
        <f t="shared" si="20"/>
        <v>0</v>
      </c>
      <c r="AK71" s="173">
        <f t="shared" si="32"/>
        <v>697.06525069567863</v>
      </c>
      <c r="AM71" s="174"/>
      <c r="AN71" s="175">
        <f t="shared" si="30"/>
        <v>-3.9092722426201177E-3</v>
      </c>
      <c r="AO71" s="176">
        <f t="shared" si="30"/>
        <v>-3.9092722426201177E-3</v>
      </c>
      <c r="AP71" s="176">
        <f t="shared" si="30"/>
        <v>-3.9092722426201177E-3</v>
      </c>
      <c r="AQ71" s="176">
        <f t="shared" si="30"/>
        <v>-3.9092722426201177E-3</v>
      </c>
      <c r="AR71" s="176">
        <f t="shared" si="30"/>
        <v>-3.9092722426201177E-3</v>
      </c>
      <c r="AS71" s="176">
        <f t="shared" si="30"/>
        <v>-3.9092722426201177E-3</v>
      </c>
      <c r="AT71" s="176">
        <f t="shared" si="30"/>
        <v>-3.9092722426201177E-3</v>
      </c>
      <c r="AU71" s="176">
        <f t="shared" si="30"/>
        <v>-3.9092722426201177E-3</v>
      </c>
      <c r="AV71" s="176">
        <f t="shared" si="30"/>
        <v>-3.9092722426201177E-3</v>
      </c>
      <c r="AW71" s="176">
        <f t="shared" si="30"/>
        <v>-3.9092722426201177E-3</v>
      </c>
      <c r="AX71" s="176">
        <f t="shared" si="30"/>
        <v>-3.9092722426201177E-3</v>
      </c>
      <c r="AY71" s="176">
        <f t="shared" si="30"/>
        <v>-3.9092722426201177E-3</v>
      </c>
      <c r="AZ71" s="176">
        <f t="shared" si="30"/>
        <v>-3.9092722426201177E-3</v>
      </c>
      <c r="BA71" s="176">
        <f t="shared" si="30"/>
        <v>-3.9092722426201177E-3</v>
      </c>
      <c r="BB71" s="176">
        <f t="shared" si="30"/>
        <v>-3.9092722426201177E-3</v>
      </c>
      <c r="BC71" s="176">
        <f t="shared" si="28"/>
        <v>-3.9092722426201177E-3</v>
      </c>
      <c r="BD71" s="176">
        <f t="shared" si="28"/>
        <v>-6.2062158278747173E-4</v>
      </c>
      <c r="BE71" s="176">
        <f t="shared" si="28"/>
        <v>0</v>
      </c>
      <c r="BF71" s="176">
        <f t="shared" si="28"/>
        <v>0</v>
      </c>
      <c r="BG71" s="176">
        <f t="shared" si="28"/>
        <v>0</v>
      </c>
      <c r="BH71" s="176">
        <f t="shared" si="28"/>
        <v>0</v>
      </c>
      <c r="BI71" s="176">
        <f t="shared" si="28"/>
        <v>0</v>
      </c>
      <c r="BJ71" s="176">
        <f t="shared" si="28"/>
        <v>0</v>
      </c>
      <c r="BK71" s="176">
        <f t="shared" si="28"/>
        <v>0</v>
      </c>
      <c r="BL71" s="176">
        <f t="shared" si="28"/>
        <v>0</v>
      </c>
      <c r="BM71" s="176">
        <f t="shared" si="28"/>
        <v>0</v>
      </c>
      <c r="BN71" s="176">
        <f t="shared" si="28"/>
        <v>0</v>
      </c>
      <c r="BO71" s="176">
        <f t="shared" si="28"/>
        <v>0</v>
      </c>
      <c r="BQ71" s="174"/>
      <c r="BR71" s="177">
        <f t="shared" si="31"/>
        <v>2063.0631665223109</v>
      </c>
      <c r="BS71" s="178">
        <f t="shared" si="31"/>
        <v>2063.0631665223109</v>
      </c>
      <c r="BT71" s="178">
        <f t="shared" si="31"/>
        <v>2063.0631665223109</v>
      </c>
      <c r="BU71" s="178">
        <f t="shared" si="31"/>
        <v>2063.0631665223109</v>
      </c>
      <c r="BV71" s="178">
        <f t="shared" si="31"/>
        <v>2063.0631665223109</v>
      </c>
      <c r="BW71" s="178">
        <f t="shared" si="31"/>
        <v>2063.0631665223109</v>
      </c>
      <c r="BX71" s="178">
        <f t="shared" si="31"/>
        <v>2063.0631665223109</v>
      </c>
      <c r="BY71" s="178">
        <f t="shared" si="31"/>
        <v>2063.0631665223109</v>
      </c>
      <c r="BZ71" s="178">
        <f t="shared" si="31"/>
        <v>2063.0631665223109</v>
      </c>
      <c r="CA71" s="178">
        <f t="shared" si="31"/>
        <v>2063.0631665223109</v>
      </c>
      <c r="CB71" s="178">
        <f t="shared" si="31"/>
        <v>2063.0631665223109</v>
      </c>
      <c r="CC71" s="178">
        <f t="shared" si="31"/>
        <v>2063.0631665223109</v>
      </c>
      <c r="CD71" s="178">
        <f t="shared" si="31"/>
        <v>2063.0631665223109</v>
      </c>
      <c r="CE71" s="178">
        <f t="shared" si="31"/>
        <v>2063.0631665223109</v>
      </c>
      <c r="CF71" s="178">
        <f t="shared" si="31"/>
        <v>2063.0631665223109</v>
      </c>
      <c r="CG71" s="178">
        <f t="shared" si="29"/>
        <v>2063.0631665223109</v>
      </c>
      <c r="CH71" s="178">
        <f t="shared" si="29"/>
        <v>327.52426751928073</v>
      </c>
      <c r="CI71" s="178">
        <f t="shared" si="29"/>
        <v>0</v>
      </c>
      <c r="CJ71" s="178">
        <f t="shared" si="29"/>
        <v>0</v>
      </c>
      <c r="CK71" s="178">
        <f t="shared" si="29"/>
        <v>0</v>
      </c>
      <c r="CL71" s="178">
        <f t="shared" si="29"/>
        <v>0</v>
      </c>
      <c r="CM71" s="178">
        <f t="shared" si="29"/>
        <v>0</v>
      </c>
      <c r="CN71" s="178">
        <f t="shared" si="29"/>
        <v>0</v>
      </c>
      <c r="CO71" s="178">
        <f t="shared" si="29"/>
        <v>0</v>
      </c>
      <c r="CP71" s="178">
        <f t="shared" si="29"/>
        <v>0</v>
      </c>
      <c r="CQ71" s="178">
        <f t="shared" si="29"/>
        <v>0</v>
      </c>
      <c r="CR71" s="178">
        <f t="shared" si="29"/>
        <v>0</v>
      </c>
      <c r="CS71" s="178">
        <f t="shared" si="29"/>
        <v>0</v>
      </c>
    </row>
    <row r="72" spans="1:97" x14ac:dyDescent="0.4">
      <c r="A72" s="167">
        <v>1900267</v>
      </c>
      <c r="B72" s="168" t="s">
        <v>243</v>
      </c>
      <c r="C72" s="169">
        <v>14.6641163464132</v>
      </c>
      <c r="D72" s="170">
        <v>280.20827946029084</v>
      </c>
      <c r="E72" s="170">
        <v>230.33120571635908</v>
      </c>
      <c r="F72" s="171">
        <v>0</v>
      </c>
      <c r="G72" s="170">
        <v>15322.131045117432</v>
      </c>
      <c r="H72" s="172"/>
      <c r="I72" s="170">
        <f t="shared" si="22"/>
        <v>230.33120571635908</v>
      </c>
      <c r="J72" s="170">
        <f t="shared" si="22"/>
        <v>230.33120571635908</v>
      </c>
      <c r="K72" s="170">
        <f t="shared" si="22"/>
        <v>230.33120571635908</v>
      </c>
      <c r="L72" s="170">
        <f t="shared" si="22"/>
        <v>230.33120571635908</v>
      </c>
      <c r="M72" s="170">
        <f t="shared" si="22"/>
        <v>230.33120571635908</v>
      </c>
      <c r="N72" s="170">
        <f t="shared" si="27"/>
        <v>230.33120571635908</v>
      </c>
      <c r="O72" s="170">
        <f t="shared" si="27"/>
        <v>230.33120571635908</v>
      </c>
      <c r="P72" s="170">
        <f t="shared" si="27"/>
        <v>230.33120571635908</v>
      </c>
      <c r="Q72" s="170">
        <f t="shared" si="27"/>
        <v>230.33120571635908</v>
      </c>
      <c r="R72" s="170">
        <f t="shared" si="27"/>
        <v>230.33120571635908</v>
      </c>
      <c r="S72" s="170">
        <f t="shared" si="27"/>
        <v>230.33120571635908</v>
      </c>
      <c r="T72" s="170">
        <f t="shared" si="27"/>
        <v>230.33120571635908</v>
      </c>
      <c r="U72" s="170">
        <f t="shared" si="27"/>
        <v>230.33120571635908</v>
      </c>
      <c r="V72" s="170">
        <f t="shared" si="27"/>
        <v>230.33120571635908</v>
      </c>
      <c r="W72" s="170">
        <f t="shared" si="27"/>
        <v>152.96671880529561</v>
      </c>
      <c r="X72" s="170">
        <f t="shared" si="27"/>
        <v>0</v>
      </c>
      <c r="Y72" s="170">
        <f t="shared" si="15"/>
        <v>0</v>
      </c>
      <c r="Z72" s="170">
        <f t="shared" si="15"/>
        <v>0</v>
      </c>
      <c r="AA72" s="170">
        <f t="shared" si="14"/>
        <v>0</v>
      </c>
      <c r="AB72" s="170">
        <f t="shared" si="14"/>
        <v>0</v>
      </c>
      <c r="AC72" s="170">
        <f t="shared" si="14"/>
        <v>0</v>
      </c>
      <c r="AD72" s="170">
        <f t="shared" si="14"/>
        <v>0</v>
      </c>
      <c r="AE72" s="170">
        <f t="shared" si="20"/>
        <v>0</v>
      </c>
      <c r="AF72" s="170">
        <f t="shared" si="20"/>
        <v>0</v>
      </c>
      <c r="AG72" s="170">
        <f t="shared" si="20"/>
        <v>0</v>
      </c>
      <c r="AH72" s="170">
        <f t="shared" si="20"/>
        <v>0</v>
      </c>
      <c r="AI72" s="170">
        <f t="shared" si="20"/>
        <v>0</v>
      </c>
      <c r="AJ72" s="170">
        <f t="shared" si="20"/>
        <v>0</v>
      </c>
      <c r="AK72" s="173">
        <f t="shared" si="32"/>
        <v>3377.6035988343219</v>
      </c>
      <c r="AM72" s="174"/>
      <c r="AN72" s="175">
        <f t="shared" si="30"/>
        <v>0</v>
      </c>
      <c r="AO72" s="176">
        <f t="shared" si="30"/>
        <v>0</v>
      </c>
      <c r="AP72" s="176">
        <f t="shared" si="30"/>
        <v>0</v>
      </c>
      <c r="AQ72" s="176">
        <f t="shared" si="30"/>
        <v>0</v>
      </c>
      <c r="AR72" s="176">
        <f t="shared" si="30"/>
        <v>0</v>
      </c>
      <c r="AS72" s="176">
        <f t="shared" si="30"/>
        <v>0</v>
      </c>
      <c r="AT72" s="176">
        <f t="shared" si="30"/>
        <v>0</v>
      </c>
      <c r="AU72" s="176">
        <f t="shared" si="30"/>
        <v>0</v>
      </c>
      <c r="AV72" s="176">
        <f t="shared" si="30"/>
        <v>0</v>
      </c>
      <c r="AW72" s="176">
        <f t="shared" si="30"/>
        <v>0</v>
      </c>
      <c r="AX72" s="176">
        <f t="shared" si="30"/>
        <v>0</v>
      </c>
      <c r="AY72" s="176">
        <f t="shared" si="30"/>
        <v>0</v>
      </c>
      <c r="AZ72" s="176">
        <f t="shared" si="30"/>
        <v>0</v>
      </c>
      <c r="BA72" s="176">
        <f t="shared" si="30"/>
        <v>0</v>
      </c>
      <c r="BB72" s="176">
        <f t="shared" si="30"/>
        <v>0</v>
      </c>
      <c r="BC72" s="176">
        <f t="shared" si="28"/>
        <v>0</v>
      </c>
      <c r="BD72" s="176">
        <f t="shared" si="28"/>
        <v>0</v>
      </c>
      <c r="BE72" s="176">
        <f t="shared" si="28"/>
        <v>0</v>
      </c>
      <c r="BF72" s="176">
        <f t="shared" si="28"/>
        <v>0</v>
      </c>
      <c r="BG72" s="176">
        <f t="shared" si="28"/>
        <v>0</v>
      </c>
      <c r="BH72" s="176">
        <f t="shared" si="28"/>
        <v>0</v>
      </c>
      <c r="BI72" s="176">
        <f t="shared" si="28"/>
        <v>0</v>
      </c>
      <c r="BJ72" s="176">
        <f t="shared" si="28"/>
        <v>0</v>
      </c>
      <c r="BK72" s="176">
        <f t="shared" si="28"/>
        <v>0</v>
      </c>
      <c r="BL72" s="176">
        <f t="shared" si="28"/>
        <v>0</v>
      </c>
      <c r="BM72" s="176">
        <f t="shared" si="28"/>
        <v>0</v>
      </c>
      <c r="BN72" s="176">
        <f t="shared" si="28"/>
        <v>0</v>
      </c>
      <c r="BO72" s="176">
        <f t="shared" si="28"/>
        <v>0</v>
      </c>
      <c r="BQ72" s="174"/>
      <c r="BR72" s="177">
        <f t="shared" si="31"/>
        <v>15322.131045117432</v>
      </c>
      <c r="BS72" s="178">
        <f t="shared" si="31"/>
        <v>15322.131045117432</v>
      </c>
      <c r="BT72" s="178">
        <f t="shared" si="31"/>
        <v>15322.131045117432</v>
      </c>
      <c r="BU72" s="178">
        <f t="shared" si="31"/>
        <v>15322.131045117432</v>
      </c>
      <c r="BV72" s="178">
        <f t="shared" si="31"/>
        <v>15322.131045117432</v>
      </c>
      <c r="BW72" s="178">
        <f t="shared" si="31"/>
        <v>15322.131045117432</v>
      </c>
      <c r="BX72" s="178">
        <f t="shared" si="31"/>
        <v>15322.131045117432</v>
      </c>
      <c r="BY72" s="178">
        <f t="shared" si="31"/>
        <v>15322.131045117432</v>
      </c>
      <c r="BZ72" s="178">
        <f t="shared" si="31"/>
        <v>15322.131045117432</v>
      </c>
      <c r="CA72" s="178">
        <f t="shared" si="31"/>
        <v>15322.131045117432</v>
      </c>
      <c r="CB72" s="178">
        <f t="shared" si="31"/>
        <v>15322.131045117432</v>
      </c>
      <c r="CC72" s="178">
        <f t="shared" si="31"/>
        <v>15322.131045117432</v>
      </c>
      <c r="CD72" s="178">
        <f t="shared" si="31"/>
        <v>15322.131045117432</v>
      </c>
      <c r="CE72" s="178">
        <f t="shared" si="31"/>
        <v>15322.131045117432</v>
      </c>
      <c r="CF72" s="178">
        <f t="shared" si="31"/>
        <v>10175.677688947659</v>
      </c>
      <c r="CG72" s="178">
        <f t="shared" si="29"/>
        <v>0</v>
      </c>
      <c r="CH72" s="178">
        <f t="shared" si="29"/>
        <v>0</v>
      </c>
      <c r="CI72" s="178">
        <f t="shared" si="29"/>
        <v>0</v>
      </c>
      <c r="CJ72" s="178">
        <f t="shared" si="29"/>
        <v>0</v>
      </c>
      <c r="CK72" s="178">
        <f t="shared" si="29"/>
        <v>0</v>
      </c>
      <c r="CL72" s="178">
        <f t="shared" si="29"/>
        <v>0</v>
      </c>
      <c r="CM72" s="178">
        <f t="shared" si="29"/>
        <v>0</v>
      </c>
      <c r="CN72" s="178">
        <f t="shared" si="29"/>
        <v>0</v>
      </c>
      <c r="CO72" s="178">
        <f t="shared" si="29"/>
        <v>0</v>
      </c>
      <c r="CP72" s="178">
        <f t="shared" si="29"/>
        <v>0</v>
      </c>
      <c r="CQ72" s="178">
        <f t="shared" si="29"/>
        <v>0</v>
      </c>
      <c r="CR72" s="178">
        <f t="shared" si="29"/>
        <v>0</v>
      </c>
      <c r="CS72" s="178">
        <f t="shared" si="29"/>
        <v>0</v>
      </c>
    </row>
    <row r="73" spans="1:97" x14ac:dyDescent="0.4">
      <c r="A73" s="167">
        <v>1900269</v>
      </c>
      <c r="B73" s="168" t="s">
        <v>244</v>
      </c>
      <c r="C73" s="169">
        <v>11.666622045987831</v>
      </c>
      <c r="D73" s="170">
        <v>5.6915939216638822</v>
      </c>
      <c r="E73" s="170">
        <v>4.6784902036077112</v>
      </c>
      <c r="F73" s="171">
        <v>2.0626637660041756E-3</v>
      </c>
      <c r="G73" s="170">
        <v>0</v>
      </c>
      <c r="H73" s="172"/>
      <c r="I73" s="170">
        <f t="shared" si="22"/>
        <v>4.6784902036077112</v>
      </c>
      <c r="J73" s="170">
        <f t="shared" si="22"/>
        <v>4.6784902036077112</v>
      </c>
      <c r="K73" s="170">
        <f t="shared" si="22"/>
        <v>4.6784902036077112</v>
      </c>
      <c r="L73" s="170">
        <f t="shared" si="22"/>
        <v>4.6784902036077112</v>
      </c>
      <c r="M73" s="170">
        <f t="shared" si="22"/>
        <v>4.6784902036077112</v>
      </c>
      <c r="N73" s="170">
        <f t="shared" si="27"/>
        <v>4.6784902036077112</v>
      </c>
      <c r="O73" s="170">
        <f t="shared" si="27"/>
        <v>4.6784902036077112</v>
      </c>
      <c r="P73" s="170">
        <f t="shared" si="27"/>
        <v>4.6784902036077112</v>
      </c>
      <c r="Q73" s="170">
        <f t="shared" si="27"/>
        <v>4.6784902036077112</v>
      </c>
      <c r="R73" s="170">
        <f t="shared" si="27"/>
        <v>4.6784902036077112</v>
      </c>
      <c r="S73" s="170">
        <f t="shared" si="27"/>
        <v>4.6784902036077112</v>
      </c>
      <c r="T73" s="170">
        <f t="shared" si="27"/>
        <v>3.118784711662995</v>
      </c>
      <c r="U73" s="170">
        <f t="shared" si="27"/>
        <v>0</v>
      </c>
      <c r="V73" s="170">
        <f t="shared" si="27"/>
        <v>0</v>
      </c>
      <c r="W73" s="170">
        <f t="shared" si="27"/>
        <v>0</v>
      </c>
      <c r="X73" s="170">
        <f t="shared" si="27"/>
        <v>0</v>
      </c>
      <c r="Y73" s="170">
        <f t="shared" si="15"/>
        <v>0</v>
      </c>
      <c r="Z73" s="170">
        <f t="shared" si="15"/>
        <v>0</v>
      </c>
      <c r="AA73" s="170">
        <f t="shared" si="14"/>
        <v>0</v>
      </c>
      <c r="AB73" s="170">
        <f t="shared" si="14"/>
        <v>0</v>
      </c>
      <c r="AC73" s="170">
        <f t="shared" si="14"/>
        <v>0</v>
      </c>
      <c r="AD73" s="170">
        <f t="shared" si="14"/>
        <v>0</v>
      </c>
      <c r="AE73" s="170">
        <f t="shared" si="20"/>
        <v>0</v>
      </c>
      <c r="AF73" s="170">
        <f t="shared" si="20"/>
        <v>0</v>
      </c>
      <c r="AG73" s="170">
        <f t="shared" si="20"/>
        <v>0</v>
      </c>
      <c r="AH73" s="170">
        <f t="shared" si="20"/>
        <v>0</v>
      </c>
      <c r="AI73" s="170">
        <f t="shared" si="20"/>
        <v>0</v>
      </c>
      <c r="AJ73" s="170">
        <f t="shared" si="20"/>
        <v>0</v>
      </c>
      <c r="AK73" s="173">
        <f t="shared" si="32"/>
        <v>54.582176951347812</v>
      </c>
      <c r="AM73" s="174"/>
      <c r="AN73" s="175">
        <f t="shared" si="30"/>
        <v>2.0626637660041756E-3</v>
      </c>
      <c r="AO73" s="176">
        <f t="shared" si="30"/>
        <v>2.0626637660041756E-3</v>
      </c>
      <c r="AP73" s="176">
        <f t="shared" si="30"/>
        <v>2.0626637660041756E-3</v>
      </c>
      <c r="AQ73" s="176">
        <f t="shared" si="30"/>
        <v>2.0626637660041756E-3</v>
      </c>
      <c r="AR73" s="176">
        <f t="shared" si="30"/>
        <v>2.0626637660041756E-3</v>
      </c>
      <c r="AS73" s="176">
        <f t="shared" si="30"/>
        <v>2.0626637660041756E-3</v>
      </c>
      <c r="AT73" s="176">
        <f t="shared" si="30"/>
        <v>2.0626637660041756E-3</v>
      </c>
      <c r="AU73" s="176">
        <f t="shared" si="30"/>
        <v>2.0626637660041756E-3</v>
      </c>
      <c r="AV73" s="176">
        <f t="shared" si="30"/>
        <v>2.0626637660041756E-3</v>
      </c>
      <c r="AW73" s="176">
        <f t="shared" si="30"/>
        <v>2.0626637660041756E-3</v>
      </c>
      <c r="AX73" s="176">
        <f t="shared" si="30"/>
        <v>2.0626637660041756E-3</v>
      </c>
      <c r="AY73" s="176">
        <f t="shared" si="30"/>
        <v>1.3750171398786675E-3</v>
      </c>
      <c r="AZ73" s="176">
        <f t="shared" si="30"/>
        <v>0</v>
      </c>
      <c r="BA73" s="176">
        <f t="shared" si="30"/>
        <v>0</v>
      </c>
      <c r="BB73" s="176">
        <f t="shared" si="30"/>
        <v>0</v>
      </c>
      <c r="BC73" s="176">
        <f t="shared" si="28"/>
        <v>0</v>
      </c>
      <c r="BD73" s="176">
        <f t="shared" si="28"/>
        <v>0</v>
      </c>
      <c r="BE73" s="176">
        <f t="shared" si="28"/>
        <v>0</v>
      </c>
      <c r="BF73" s="176">
        <f t="shared" si="28"/>
        <v>0</v>
      </c>
      <c r="BG73" s="176">
        <f t="shared" si="28"/>
        <v>0</v>
      </c>
      <c r="BH73" s="176">
        <f t="shared" si="28"/>
        <v>0</v>
      </c>
      <c r="BI73" s="176">
        <f t="shared" si="28"/>
        <v>0</v>
      </c>
      <c r="BJ73" s="176">
        <f t="shared" si="28"/>
        <v>0</v>
      </c>
      <c r="BK73" s="176">
        <f t="shared" si="28"/>
        <v>0</v>
      </c>
      <c r="BL73" s="176">
        <f t="shared" si="28"/>
        <v>0</v>
      </c>
      <c r="BM73" s="176">
        <f t="shared" si="28"/>
        <v>0</v>
      </c>
      <c r="BN73" s="176">
        <f t="shared" si="28"/>
        <v>0</v>
      </c>
      <c r="BO73" s="176">
        <f t="shared" si="28"/>
        <v>0</v>
      </c>
      <c r="BQ73" s="174"/>
      <c r="BR73" s="177">
        <f t="shared" si="31"/>
        <v>0</v>
      </c>
      <c r="BS73" s="178">
        <f t="shared" si="31"/>
        <v>0</v>
      </c>
      <c r="BT73" s="178">
        <f t="shared" si="31"/>
        <v>0</v>
      </c>
      <c r="BU73" s="178">
        <f t="shared" si="31"/>
        <v>0</v>
      </c>
      <c r="BV73" s="178">
        <f t="shared" si="31"/>
        <v>0</v>
      </c>
      <c r="BW73" s="178">
        <f t="shared" si="31"/>
        <v>0</v>
      </c>
      <c r="BX73" s="178">
        <f t="shared" si="31"/>
        <v>0</v>
      </c>
      <c r="BY73" s="178">
        <f t="shared" si="31"/>
        <v>0</v>
      </c>
      <c r="BZ73" s="178">
        <f t="shared" si="31"/>
        <v>0</v>
      </c>
      <c r="CA73" s="178">
        <f t="shared" si="31"/>
        <v>0</v>
      </c>
      <c r="CB73" s="178">
        <f t="shared" si="31"/>
        <v>0</v>
      </c>
      <c r="CC73" s="178">
        <f t="shared" si="31"/>
        <v>0</v>
      </c>
      <c r="CD73" s="178">
        <f t="shared" si="31"/>
        <v>0</v>
      </c>
      <c r="CE73" s="178">
        <f t="shared" si="31"/>
        <v>0</v>
      </c>
      <c r="CF73" s="178">
        <f t="shared" si="31"/>
        <v>0</v>
      </c>
      <c r="CG73" s="178">
        <f t="shared" si="29"/>
        <v>0</v>
      </c>
      <c r="CH73" s="178">
        <f t="shared" si="29"/>
        <v>0</v>
      </c>
      <c r="CI73" s="178">
        <f t="shared" si="29"/>
        <v>0</v>
      </c>
      <c r="CJ73" s="178">
        <f t="shared" si="29"/>
        <v>0</v>
      </c>
      <c r="CK73" s="178">
        <f t="shared" si="29"/>
        <v>0</v>
      </c>
      <c r="CL73" s="178">
        <f t="shared" si="29"/>
        <v>0</v>
      </c>
      <c r="CM73" s="178">
        <f t="shared" si="29"/>
        <v>0</v>
      </c>
      <c r="CN73" s="178">
        <f t="shared" si="29"/>
        <v>0</v>
      </c>
      <c r="CO73" s="178">
        <f t="shared" si="29"/>
        <v>0</v>
      </c>
      <c r="CP73" s="178">
        <f t="shared" si="29"/>
        <v>0</v>
      </c>
      <c r="CQ73" s="178">
        <f t="shared" si="29"/>
        <v>0</v>
      </c>
      <c r="CR73" s="178">
        <f t="shared" si="29"/>
        <v>0</v>
      </c>
      <c r="CS73" s="178">
        <f t="shared" si="29"/>
        <v>0</v>
      </c>
    </row>
    <row r="74" spans="1:97" x14ac:dyDescent="0.4">
      <c r="A74" s="167">
        <v>1900312</v>
      </c>
      <c r="B74" s="168" t="s">
        <v>243</v>
      </c>
      <c r="C74" s="169">
        <v>14.004255456864431</v>
      </c>
      <c r="D74" s="170">
        <v>169.04733050624097</v>
      </c>
      <c r="E74" s="170">
        <v>138.95690567613008</v>
      </c>
      <c r="F74" s="171">
        <v>1.259273709346956E-2</v>
      </c>
      <c r="G74" s="170">
        <v>0</v>
      </c>
      <c r="H74" s="172"/>
      <c r="I74" s="170">
        <f t="shared" si="22"/>
        <v>138.95690567613008</v>
      </c>
      <c r="J74" s="170">
        <f t="shared" si="22"/>
        <v>138.95690567613008</v>
      </c>
      <c r="K74" s="170">
        <f t="shared" si="22"/>
        <v>138.95690567613008</v>
      </c>
      <c r="L74" s="170">
        <f t="shared" si="22"/>
        <v>138.95690567613008</v>
      </c>
      <c r="M74" s="170">
        <f t="shared" si="22"/>
        <v>138.95690567613008</v>
      </c>
      <c r="N74" s="170">
        <f t="shared" si="27"/>
        <v>138.95690567613008</v>
      </c>
      <c r="O74" s="170">
        <f t="shared" si="27"/>
        <v>138.95690567613008</v>
      </c>
      <c r="P74" s="170">
        <f t="shared" si="27"/>
        <v>138.95690567613008</v>
      </c>
      <c r="Q74" s="170">
        <f t="shared" si="27"/>
        <v>138.95690567613008</v>
      </c>
      <c r="R74" s="170">
        <f t="shared" si="27"/>
        <v>138.95690567613008</v>
      </c>
      <c r="S74" s="170">
        <f t="shared" si="27"/>
        <v>138.95690567613008</v>
      </c>
      <c r="T74" s="170">
        <f t="shared" si="27"/>
        <v>138.95690567613008</v>
      </c>
      <c r="U74" s="170">
        <f t="shared" si="27"/>
        <v>138.95690567613008</v>
      </c>
      <c r="V74" s="170">
        <f t="shared" si="27"/>
        <v>138.95690567613008</v>
      </c>
      <c r="W74" s="170">
        <f t="shared" si="27"/>
        <v>0.59132511811961974</v>
      </c>
      <c r="X74" s="170">
        <f t="shared" si="27"/>
        <v>0</v>
      </c>
      <c r="Y74" s="170">
        <f t="shared" si="15"/>
        <v>0</v>
      </c>
      <c r="Z74" s="170">
        <f t="shared" si="15"/>
        <v>0</v>
      </c>
      <c r="AA74" s="170">
        <f t="shared" si="14"/>
        <v>0</v>
      </c>
      <c r="AB74" s="170">
        <f t="shared" si="14"/>
        <v>0</v>
      </c>
      <c r="AC74" s="170">
        <f t="shared" si="14"/>
        <v>0</v>
      </c>
      <c r="AD74" s="170">
        <f t="shared" si="14"/>
        <v>0</v>
      </c>
      <c r="AE74" s="170">
        <f t="shared" si="20"/>
        <v>0</v>
      </c>
      <c r="AF74" s="170">
        <f t="shared" si="20"/>
        <v>0</v>
      </c>
      <c r="AG74" s="170">
        <f t="shared" si="20"/>
        <v>0</v>
      </c>
      <c r="AH74" s="170">
        <f t="shared" si="20"/>
        <v>0</v>
      </c>
      <c r="AI74" s="170">
        <f t="shared" si="20"/>
        <v>0</v>
      </c>
      <c r="AJ74" s="170">
        <f t="shared" si="20"/>
        <v>0</v>
      </c>
      <c r="AK74" s="173">
        <f t="shared" si="32"/>
        <v>1945.9880045839413</v>
      </c>
      <c r="AM74" s="174"/>
      <c r="AN74" s="175">
        <f t="shared" si="30"/>
        <v>1.259273709346956E-2</v>
      </c>
      <c r="AO74" s="176">
        <f t="shared" si="30"/>
        <v>1.259273709346956E-2</v>
      </c>
      <c r="AP74" s="176">
        <f t="shared" si="30"/>
        <v>1.259273709346956E-2</v>
      </c>
      <c r="AQ74" s="176">
        <f t="shared" si="30"/>
        <v>1.259273709346956E-2</v>
      </c>
      <c r="AR74" s="176">
        <f t="shared" si="30"/>
        <v>1.259273709346956E-2</v>
      </c>
      <c r="AS74" s="176">
        <f t="shared" si="30"/>
        <v>1.259273709346956E-2</v>
      </c>
      <c r="AT74" s="176">
        <f t="shared" si="30"/>
        <v>1.259273709346956E-2</v>
      </c>
      <c r="AU74" s="176">
        <f t="shared" si="30"/>
        <v>1.259273709346956E-2</v>
      </c>
      <c r="AV74" s="176">
        <f t="shared" si="30"/>
        <v>1.259273709346956E-2</v>
      </c>
      <c r="AW74" s="176">
        <f t="shared" si="30"/>
        <v>1.259273709346956E-2</v>
      </c>
      <c r="AX74" s="176">
        <f t="shared" si="30"/>
        <v>1.259273709346956E-2</v>
      </c>
      <c r="AY74" s="176">
        <f t="shared" si="30"/>
        <v>1.259273709346956E-2</v>
      </c>
      <c r="AZ74" s="176">
        <f t="shared" si="30"/>
        <v>1.259273709346956E-2</v>
      </c>
      <c r="BA74" s="176">
        <f t="shared" si="30"/>
        <v>1.259273709346956E-2</v>
      </c>
      <c r="BB74" s="176">
        <f t="shared" si="30"/>
        <v>5.3587849506383634E-5</v>
      </c>
      <c r="BC74" s="176">
        <f t="shared" si="28"/>
        <v>0</v>
      </c>
      <c r="BD74" s="176">
        <f t="shared" si="28"/>
        <v>0</v>
      </c>
      <c r="BE74" s="176">
        <f t="shared" si="28"/>
        <v>0</v>
      </c>
      <c r="BF74" s="176">
        <f t="shared" si="28"/>
        <v>0</v>
      </c>
      <c r="BG74" s="176">
        <f t="shared" si="28"/>
        <v>0</v>
      </c>
      <c r="BH74" s="176">
        <f t="shared" si="28"/>
        <v>0</v>
      </c>
      <c r="BI74" s="176">
        <f t="shared" si="28"/>
        <v>0</v>
      </c>
      <c r="BJ74" s="176">
        <f t="shared" si="28"/>
        <v>0</v>
      </c>
      <c r="BK74" s="176">
        <f t="shared" si="28"/>
        <v>0</v>
      </c>
      <c r="BL74" s="176">
        <f t="shared" si="28"/>
        <v>0</v>
      </c>
      <c r="BM74" s="176">
        <f t="shared" si="28"/>
        <v>0</v>
      </c>
      <c r="BN74" s="176">
        <f t="shared" si="28"/>
        <v>0</v>
      </c>
      <c r="BO74" s="176">
        <f t="shared" si="28"/>
        <v>0</v>
      </c>
      <c r="BQ74" s="174"/>
      <c r="BR74" s="177">
        <f t="shared" si="31"/>
        <v>0</v>
      </c>
      <c r="BS74" s="178">
        <f t="shared" si="31"/>
        <v>0</v>
      </c>
      <c r="BT74" s="178">
        <f t="shared" si="31"/>
        <v>0</v>
      </c>
      <c r="BU74" s="178">
        <f t="shared" si="31"/>
        <v>0</v>
      </c>
      <c r="BV74" s="178">
        <f t="shared" si="31"/>
        <v>0</v>
      </c>
      <c r="BW74" s="178">
        <f t="shared" si="31"/>
        <v>0</v>
      </c>
      <c r="BX74" s="178">
        <f t="shared" si="31"/>
        <v>0</v>
      </c>
      <c r="BY74" s="178">
        <f t="shared" si="31"/>
        <v>0</v>
      </c>
      <c r="BZ74" s="178">
        <f t="shared" si="31"/>
        <v>0</v>
      </c>
      <c r="CA74" s="178">
        <f t="shared" si="31"/>
        <v>0</v>
      </c>
      <c r="CB74" s="178">
        <f t="shared" si="31"/>
        <v>0</v>
      </c>
      <c r="CC74" s="178">
        <f t="shared" si="31"/>
        <v>0</v>
      </c>
      <c r="CD74" s="178">
        <f t="shared" si="31"/>
        <v>0</v>
      </c>
      <c r="CE74" s="178">
        <f t="shared" si="31"/>
        <v>0</v>
      </c>
      <c r="CF74" s="178">
        <f t="shared" si="31"/>
        <v>0</v>
      </c>
      <c r="CG74" s="178">
        <f t="shared" si="29"/>
        <v>0</v>
      </c>
      <c r="CH74" s="178">
        <f t="shared" si="29"/>
        <v>0</v>
      </c>
      <c r="CI74" s="178">
        <f t="shared" si="29"/>
        <v>0</v>
      </c>
      <c r="CJ74" s="178">
        <f t="shared" si="29"/>
        <v>0</v>
      </c>
      <c r="CK74" s="178">
        <f t="shared" si="29"/>
        <v>0</v>
      </c>
      <c r="CL74" s="178">
        <f t="shared" si="29"/>
        <v>0</v>
      </c>
      <c r="CM74" s="178">
        <f t="shared" si="29"/>
        <v>0</v>
      </c>
      <c r="CN74" s="178">
        <f t="shared" si="29"/>
        <v>0</v>
      </c>
      <c r="CO74" s="178">
        <f t="shared" si="29"/>
        <v>0</v>
      </c>
      <c r="CP74" s="178">
        <f t="shared" si="29"/>
        <v>0</v>
      </c>
      <c r="CQ74" s="178">
        <f t="shared" si="29"/>
        <v>0</v>
      </c>
      <c r="CR74" s="178">
        <f t="shared" si="29"/>
        <v>0</v>
      </c>
      <c r="CS74" s="178">
        <f t="shared" si="29"/>
        <v>0</v>
      </c>
    </row>
    <row r="75" spans="1:97" x14ac:dyDescent="0.4">
      <c r="A75" s="167">
        <v>1900318</v>
      </c>
      <c r="B75" s="168" t="s">
        <v>243</v>
      </c>
      <c r="C75" s="169">
        <v>12.708900833558108</v>
      </c>
      <c r="D75" s="170">
        <v>58.15706632532298</v>
      </c>
      <c r="E75" s="170">
        <v>47.805108519415491</v>
      </c>
      <c r="F75" s="171">
        <v>4.5645152566687903E-3</v>
      </c>
      <c r="G75" s="170">
        <v>0</v>
      </c>
      <c r="H75" s="172"/>
      <c r="I75" s="170">
        <f t="shared" si="22"/>
        <v>47.805108519415491</v>
      </c>
      <c r="J75" s="170">
        <f t="shared" si="22"/>
        <v>47.805108519415491</v>
      </c>
      <c r="K75" s="170">
        <f t="shared" si="22"/>
        <v>47.805108519415491</v>
      </c>
      <c r="L75" s="170">
        <f t="shared" si="22"/>
        <v>47.805108519415491</v>
      </c>
      <c r="M75" s="170">
        <f t="shared" si="22"/>
        <v>47.805108519415491</v>
      </c>
      <c r="N75" s="170">
        <f t="shared" si="27"/>
        <v>47.805108519415491</v>
      </c>
      <c r="O75" s="170">
        <f t="shared" si="27"/>
        <v>47.805108519415491</v>
      </c>
      <c r="P75" s="170">
        <f t="shared" si="27"/>
        <v>47.805108519415491</v>
      </c>
      <c r="Q75" s="170">
        <f t="shared" si="27"/>
        <v>47.805108519415491</v>
      </c>
      <c r="R75" s="170">
        <f t="shared" si="27"/>
        <v>47.805108519415491</v>
      </c>
      <c r="S75" s="170">
        <f t="shared" si="27"/>
        <v>47.805108519415491</v>
      </c>
      <c r="T75" s="170">
        <f t="shared" si="27"/>
        <v>47.805108519415491</v>
      </c>
      <c r="U75" s="170">
        <f t="shared" si="27"/>
        <v>33.88908127774944</v>
      </c>
      <c r="V75" s="170">
        <f t="shared" si="27"/>
        <v>0</v>
      </c>
      <c r="W75" s="170">
        <f t="shared" si="27"/>
        <v>0</v>
      </c>
      <c r="X75" s="170">
        <f t="shared" si="27"/>
        <v>0</v>
      </c>
      <c r="Y75" s="170">
        <f t="shared" si="15"/>
        <v>0</v>
      </c>
      <c r="Z75" s="170">
        <f t="shared" si="15"/>
        <v>0</v>
      </c>
      <c r="AA75" s="170">
        <f t="shared" si="14"/>
        <v>0</v>
      </c>
      <c r="AB75" s="170">
        <f t="shared" si="14"/>
        <v>0</v>
      </c>
      <c r="AC75" s="170">
        <f t="shared" si="14"/>
        <v>0</v>
      </c>
      <c r="AD75" s="170">
        <f t="shared" si="14"/>
        <v>0</v>
      </c>
      <c r="AE75" s="170">
        <f t="shared" si="20"/>
        <v>0</v>
      </c>
      <c r="AF75" s="170">
        <f t="shared" si="20"/>
        <v>0</v>
      </c>
      <c r="AG75" s="170">
        <f t="shared" si="20"/>
        <v>0</v>
      </c>
      <c r="AH75" s="170">
        <f t="shared" si="20"/>
        <v>0</v>
      </c>
      <c r="AI75" s="170">
        <f t="shared" si="20"/>
        <v>0</v>
      </c>
      <c r="AJ75" s="170">
        <f t="shared" si="20"/>
        <v>0</v>
      </c>
      <c r="AK75" s="173">
        <f t="shared" si="32"/>
        <v>607.55038351073551</v>
      </c>
      <c r="AM75" s="174"/>
      <c r="AN75" s="175">
        <f t="shared" si="30"/>
        <v>4.5645152566687903E-3</v>
      </c>
      <c r="AO75" s="176">
        <f t="shared" si="30"/>
        <v>4.5645152566687903E-3</v>
      </c>
      <c r="AP75" s="176">
        <f t="shared" si="30"/>
        <v>4.5645152566687903E-3</v>
      </c>
      <c r="AQ75" s="176">
        <f t="shared" si="30"/>
        <v>4.5645152566687903E-3</v>
      </c>
      <c r="AR75" s="176">
        <f t="shared" si="30"/>
        <v>4.5645152566687903E-3</v>
      </c>
      <c r="AS75" s="176">
        <f t="shared" si="30"/>
        <v>4.5645152566687903E-3</v>
      </c>
      <c r="AT75" s="176">
        <f t="shared" si="30"/>
        <v>4.5645152566687903E-3</v>
      </c>
      <c r="AU75" s="176">
        <f t="shared" si="30"/>
        <v>4.5645152566687903E-3</v>
      </c>
      <c r="AV75" s="176">
        <f t="shared" si="30"/>
        <v>4.5645152566687903E-3</v>
      </c>
      <c r="AW75" s="176">
        <f t="shared" si="30"/>
        <v>4.5645152566687903E-3</v>
      </c>
      <c r="AX75" s="176">
        <f t="shared" si="30"/>
        <v>4.5645152566687903E-3</v>
      </c>
      <c r="AY75" s="176">
        <f t="shared" si="30"/>
        <v>4.5645152566687903E-3</v>
      </c>
      <c r="AZ75" s="176">
        <f t="shared" si="30"/>
        <v>3.2357886702412057E-3</v>
      </c>
      <c r="BA75" s="176">
        <f t="shared" si="30"/>
        <v>0</v>
      </c>
      <c r="BB75" s="176">
        <f t="shared" si="30"/>
        <v>0</v>
      </c>
      <c r="BC75" s="176">
        <f t="shared" si="28"/>
        <v>0</v>
      </c>
      <c r="BD75" s="176">
        <f t="shared" si="28"/>
        <v>0</v>
      </c>
      <c r="BE75" s="176">
        <f t="shared" si="28"/>
        <v>0</v>
      </c>
      <c r="BF75" s="176">
        <f t="shared" si="28"/>
        <v>0</v>
      </c>
      <c r="BG75" s="176">
        <f t="shared" si="28"/>
        <v>0</v>
      </c>
      <c r="BH75" s="176">
        <f t="shared" si="28"/>
        <v>0</v>
      </c>
      <c r="BI75" s="176">
        <f t="shared" si="28"/>
        <v>0</v>
      </c>
      <c r="BJ75" s="176">
        <f t="shared" si="28"/>
        <v>0</v>
      </c>
      <c r="BK75" s="176">
        <f t="shared" si="28"/>
        <v>0</v>
      </c>
      <c r="BL75" s="176">
        <f t="shared" si="28"/>
        <v>0</v>
      </c>
      <c r="BM75" s="176">
        <f t="shared" si="28"/>
        <v>0</v>
      </c>
      <c r="BN75" s="176">
        <f t="shared" si="28"/>
        <v>0</v>
      </c>
      <c r="BO75" s="176">
        <f t="shared" si="28"/>
        <v>0</v>
      </c>
      <c r="BQ75" s="174"/>
      <c r="BR75" s="177">
        <f t="shared" si="31"/>
        <v>0</v>
      </c>
      <c r="BS75" s="178">
        <f t="shared" si="31"/>
        <v>0</v>
      </c>
      <c r="BT75" s="178">
        <f t="shared" si="31"/>
        <v>0</v>
      </c>
      <c r="BU75" s="178">
        <f t="shared" si="31"/>
        <v>0</v>
      </c>
      <c r="BV75" s="178">
        <f t="shared" si="31"/>
        <v>0</v>
      </c>
      <c r="BW75" s="178">
        <f t="shared" si="31"/>
        <v>0</v>
      </c>
      <c r="BX75" s="178">
        <f t="shared" si="31"/>
        <v>0</v>
      </c>
      <c r="BY75" s="178">
        <f t="shared" si="31"/>
        <v>0</v>
      </c>
      <c r="BZ75" s="178">
        <f t="shared" si="31"/>
        <v>0</v>
      </c>
      <c r="CA75" s="178">
        <f t="shared" si="31"/>
        <v>0</v>
      </c>
      <c r="CB75" s="178">
        <f t="shared" si="31"/>
        <v>0</v>
      </c>
      <c r="CC75" s="178">
        <f t="shared" si="31"/>
        <v>0</v>
      </c>
      <c r="CD75" s="178">
        <f t="shared" si="31"/>
        <v>0</v>
      </c>
      <c r="CE75" s="178">
        <f t="shared" si="31"/>
        <v>0</v>
      </c>
      <c r="CF75" s="178">
        <f t="shared" si="31"/>
        <v>0</v>
      </c>
      <c r="CG75" s="178">
        <f t="shared" si="29"/>
        <v>0</v>
      </c>
      <c r="CH75" s="178">
        <f t="shared" si="29"/>
        <v>0</v>
      </c>
      <c r="CI75" s="178">
        <f t="shared" si="29"/>
        <v>0</v>
      </c>
      <c r="CJ75" s="178">
        <f t="shared" si="29"/>
        <v>0</v>
      </c>
      <c r="CK75" s="178">
        <f t="shared" si="29"/>
        <v>0</v>
      </c>
      <c r="CL75" s="178">
        <f t="shared" si="29"/>
        <v>0</v>
      </c>
      <c r="CM75" s="178">
        <f t="shared" si="29"/>
        <v>0</v>
      </c>
      <c r="CN75" s="178">
        <f t="shared" si="29"/>
        <v>0</v>
      </c>
      <c r="CO75" s="178">
        <f t="shared" si="29"/>
        <v>0</v>
      </c>
      <c r="CP75" s="178">
        <f t="shared" si="29"/>
        <v>0</v>
      </c>
      <c r="CQ75" s="178">
        <f t="shared" si="29"/>
        <v>0</v>
      </c>
      <c r="CR75" s="178">
        <f t="shared" si="29"/>
        <v>0</v>
      </c>
      <c r="CS75" s="178">
        <f t="shared" si="29"/>
        <v>0</v>
      </c>
    </row>
    <row r="76" spans="1:97" x14ac:dyDescent="0.4">
      <c r="A76" s="167">
        <v>1900322</v>
      </c>
      <c r="B76" s="168" t="s">
        <v>243</v>
      </c>
      <c r="C76" s="169">
        <v>16.158756296382037</v>
      </c>
      <c r="D76" s="170">
        <v>41.780696693128029</v>
      </c>
      <c r="E76" s="170">
        <v>34.343732681751234</v>
      </c>
      <c r="F76" s="171">
        <v>3.8827023364817587E-3</v>
      </c>
      <c r="G76" s="170">
        <v>0</v>
      </c>
      <c r="H76" s="172"/>
      <c r="I76" s="170">
        <f t="shared" si="22"/>
        <v>34.343732681751234</v>
      </c>
      <c r="J76" s="170">
        <f t="shared" si="22"/>
        <v>34.343732681751234</v>
      </c>
      <c r="K76" s="170">
        <f t="shared" si="22"/>
        <v>34.343732681751234</v>
      </c>
      <c r="L76" s="170">
        <f t="shared" si="22"/>
        <v>34.343732681751234</v>
      </c>
      <c r="M76" s="170">
        <f t="shared" si="22"/>
        <v>34.343732681751234</v>
      </c>
      <c r="N76" s="170">
        <f t="shared" si="27"/>
        <v>34.343732681751234</v>
      </c>
      <c r="O76" s="170">
        <f t="shared" si="27"/>
        <v>34.343732681751234</v>
      </c>
      <c r="P76" s="170">
        <f t="shared" si="27"/>
        <v>34.343732681751234</v>
      </c>
      <c r="Q76" s="170">
        <f t="shared" si="27"/>
        <v>34.343732681751234</v>
      </c>
      <c r="R76" s="170">
        <f t="shared" si="27"/>
        <v>34.343732681751234</v>
      </c>
      <c r="S76" s="170">
        <f t="shared" si="27"/>
        <v>34.343732681751234</v>
      </c>
      <c r="T76" s="170">
        <f t="shared" si="27"/>
        <v>34.343732681751234</v>
      </c>
      <c r="U76" s="170">
        <f t="shared" si="27"/>
        <v>34.343732681751234</v>
      </c>
      <c r="V76" s="170">
        <f t="shared" si="27"/>
        <v>34.343732681751234</v>
      </c>
      <c r="W76" s="170">
        <f t="shared" si="27"/>
        <v>34.343732681751234</v>
      </c>
      <c r="X76" s="170">
        <f t="shared" si="27"/>
        <v>34.343732681751234</v>
      </c>
      <c r="Y76" s="170">
        <f t="shared" si="15"/>
        <v>5.4522838044895661</v>
      </c>
      <c r="Z76" s="170">
        <f t="shared" si="15"/>
        <v>0</v>
      </c>
      <c r="AA76" s="170">
        <f t="shared" si="14"/>
        <v>0</v>
      </c>
      <c r="AB76" s="170">
        <f t="shared" si="14"/>
        <v>0</v>
      </c>
      <c r="AC76" s="170">
        <f t="shared" si="14"/>
        <v>0</v>
      </c>
      <c r="AD76" s="170">
        <f t="shared" si="14"/>
        <v>0</v>
      </c>
      <c r="AE76" s="170">
        <f t="shared" si="20"/>
        <v>0</v>
      </c>
      <c r="AF76" s="170">
        <f t="shared" si="20"/>
        <v>0</v>
      </c>
      <c r="AG76" s="170">
        <f t="shared" si="20"/>
        <v>0</v>
      </c>
      <c r="AH76" s="170">
        <f t="shared" si="20"/>
        <v>0</v>
      </c>
      <c r="AI76" s="170">
        <f t="shared" si="20"/>
        <v>0</v>
      </c>
      <c r="AJ76" s="170">
        <f t="shared" si="20"/>
        <v>0</v>
      </c>
      <c r="AK76" s="173">
        <f t="shared" si="32"/>
        <v>554.95200671250939</v>
      </c>
      <c r="AM76" s="174"/>
      <c r="AN76" s="175">
        <f t="shared" si="30"/>
        <v>3.8827023364817587E-3</v>
      </c>
      <c r="AO76" s="176">
        <f t="shared" si="30"/>
        <v>3.8827023364817587E-3</v>
      </c>
      <c r="AP76" s="176">
        <f t="shared" si="30"/>
        <v>3.8827023364817587E-3</v>
      </c>
      <c r="AQ76" s="176">
        <f t="shared" si="30"/>
        <v>3.8827023364817587E-3</v>
      </c>
      <c r="AR76" s="176">
        <f t="shared" si="30"/>
        <v>3.8827023364817587E-3</v>
      </c>
      <c r="AS76" s="176">
        <f t="shared" si="30"/>
        <v>3.8827023364817587E-3</v>
      </c>
      <c r="AT76" s="176">
        <f t="shared" si="30"/>
        <v>3.8827023364817587E-3</v>
      </c>
      <c r="AU76" s="176">
        <f t="shared" si="30"/>
        <v>3.8827023364817587E-3</v>
      </c>
      <c r="AV76" s="176">
        <f t="shared" si="30"/>
        <v>3.8827023364817587E-3</v>
      </c>
      <c r="AW76" s="176">
        <f t="shared" si="30"/>
        <v>3.8827023364817587E-3</v>
      </c>
      <c r="AX76" s="176">
        <f t="shared" si="30"/>
        <v>3.8827023364817587E-3</v>
      </c>
      <c r="AY76" s="176">
        <f t="shared" si="30"/>
        <v>3.8827023364817587E-3</v>
      </c>
      <c r="AZ76" s="176">
        <f t="shared" si="30"/>
        <v>3.8827023364817587E-3</v>
      </c>
      <c r="BA76" s="176">
        <f t="shared" si="30"/>
        <v>3.8827023364817587E-3</v>
      </c>
      <c r="BB76" s="176">
        <f t="shared" si="30"/>
        <v>3.8827023364817587E-3</v>
      </c>
      <c r="BC76" s="176">
        <f t="shared" si="28"/>
        <v>3.8827023364817587E-3</v>
      </c>
      <c r="BD76" s="176">
        <f t="shared" si="28"/>
        <v>6.1640344289372751E-4</v>
      </c>
      <c r="BE76" s="176">
        <f t="shared" si="28"/>
        <v>0</v>
      </c>
      <c r="BF76" s="176">
        <f t="shared" si="28"/>
        <v>0</v>
      </c>
      <c r="BG76" s="176">
        <f t="shared" si="28"/>
        <v>0</v>
      </c>
      <c r="BH76" s="176">
        <f t="shared" si="28"/>
        <v>0</v>
      </c>
      <c r="BI76" s="176">
        <f t="shared" si="28"/>
        <v>0</v>
      </c>
      <c r="BJ76" s="176">
        <f t="shared" si="28"/>
        <v>0</v>
      </c>
      <c r="BK76" s="176">
        <f t="shared" si="28"/>
        <v>0</v>
      </c>
      <c r="BL76" s="176">
        <f t="shared" si="28"/>
        <v>0</v>
      </c>
      <c r="BM76" s="176">
        <f t="shared" si="28"/>
        <v>0</v>
      </c>
      <c r="BN76" s="176">
        <f t="shared" si="28"/>
        <v>0</v>
      </c>
      <c r="BO76" s="176">
        <f t="shared" si="28"/>
        <v>0</v>
      </c>
      <c r="BQ76" s="174"/>
      <c r="BR76" s="177">
        <f t="shared" si="31"/>
        <v>0</v>
      </c>
      <c r="BS76" s="178">
        <f t="shared" si="31"/>
        <v>0</v>
      </c>
      <c r="BT76" s="178">
        <f t="shared" si="31"/>
        <v>0</v>
      </c>
      <c r="BU76" s="178">
        <f t="shared" si="31"/>
        <v>0</v>
      </c>
      <c r="BV76" s="178">
        <f t="shared" si="31"/>
        <v>0</v>
      </c>
      <c r="BW76" s="178">
        <f t="shared" si="31"/>
        <v>0</v>
      </c>
      <c r="BX76" s="178">
        <f t="shared" si="31"/>
        <v>0</v>
      </c>
      <c r="BY76" s="178">
        <f t="shared" si="31"/>
        <v>0</v>
      </c>
      <c r="BZ76" s="178">
        <f t="shared" si="31"/>
        <v>0</v>
      </c>
      <c r="CA76" s="178">
        <f t="shared" si="31"/>
        <v>0</v>
      </c>
      <c r="CB76" s="178">
        <f t="shared" si="31"/>
        <v>0</v>
      </c>
      <c r="CC76" s="178">
        <f t="shared" si="31"/>
        <v>0</v>
      </c>
      <c r="CD76" s="178">
        <f t="shared" si="31"/>
        <v>0</v>
      </c>
      <c r="CE76" s="178">
        <f t="shared" si="31"/>
        <v>0</v>
      </c>
      <c r="CF76" s="178">
        <f t="shared" si="31"/>
        <v>0</v>
      </c>
      <c r="CG76" s="178">
        <f t="shared" si="29"/>
        <v>0</v>
      </c>
      <c r="CH76" s="178">
        <f t="shared" si="29"/>
        <v>0</v>
      </c>
      <c r="CI76" s="178">
        <f t="shared" si="29"/>
        <v>0</v>
      </c>
      <c r="CJ76" s="178">
        <f t="shared" si="29"/>
        <v>0</v>
      </c>
      <c r="CK76" s="178">
        <f t="shared" si="29"/>
        <v>0</v>
      </c>
      <c r="CL76" s="178">
        <f t="shared" si="29"/>
        <v>0</v>
      </c>
      <c r="CM76" s="178">
        <f t="shared" si="29"/>
        <v>0</v>
      </c>
      <c r="CN76" s="178">
        <f t="shared" si="29"/>
        <v>0</v>
      </c>
      <c r="CO76" s="178">
        <f t="shared" si="29"/>
        <v>0</v>
      </c>
      <c r="CP76" s="178">
        <f t="shared" si="29"/>
        <v>0</v>
      </c>
      <c r="CQ76" s="178">
        <f t="shared" si="29"/>
        <v>0</v>
      </c>
      <c r="CR76" s="178">
        <f t="shared" si="29"/>
        <v>0</v>
      </c>
      <c r="CS76" s="178">
        <f t="shared" si="29"/>
        <v>0</v>
      </c>
    </row>
    <row r="77" spans="1:97" x14ac:dyDescent="0.4">
      <c r="A77" s="167">
        <v>1900325</v>
      </c>
      <c r="B77" s="168" t="s">
        <v>243</v>
      </c>
      <c r="C77" s="169">
        <v>15.307538780636031</v>
      </c>
      <c r="D77" s="170">
        <v>75.008568938183259</v>
      </c>
      <c r="E77" s="170">
        <v>61.657043667186642</v>
      </c>
      <c r="F77" s="171">
        <v>2.5876141774444496E-2</v>
      </c>
      <c r="G77" s="170">
        <v>0</v>
      </c>
      <c r="H77" s="172"/>
      <c r="I77" s="170">
        <f t="shared" si="22"/>
        <v>61.657043667186642</v>
      </c>
      <c r="J77" s="170">
        <f t="shared" si="22"/>
        <v>61.657043667186642</v>
      </c>
      <c r="K77" s="170">
        <f t="shared" si="22"/>
        <v>61.657043667186642</v>
      </c>
      <c r="L77" s="170">
        <f t="shared" si="22"/>
        <v>61.657043667186642</v>
      </c>
      <c r="M77" s="170">
        <f t="shared" si="22"/>
        <v>61.657043667186642</v>
      </c>
      <c r="N77" s="170">
        <f t="shared" si="27"/>
        <v>61.657043667186642</v>
      </c>
      <c r="O77" s="170">
        <f t="shared" si="27"/>
        <v>61.657043667186642</v>
      </c>
      <c r="P77" s="170">
        <f t="shared" si="27"/>
        <v>61.657043667186642</v>
      </c>
      <c r="Q77" s="170">
        <f t="shared" si="27"/>
        <v>61.657043667186642</v>
      </c>
      <c r="R77" s="170">
        <f t="shared" si="27"/>
        <v>61.657043667186642</v>
      </c>
      <c r="S77" s="170">
        <f t="shared" si="27"/>
        <v>61.657043667186642</v>
      </c>
      <c r="T77" s="170">
        <f t="shared" si="27"/>
        <v>61.657043667186642</v>
      </c>
      <c r="U77" s="170">
        <f t="shared" si="27"/>
        <v>61.657043667186642</v>
      </c>
      <c r="V77" s="170">
        <f t="shared" si="27"/>
        <v>61.657043667186642</v>
      </c>
      <c r="W77" s="170">
        <f t="shared" si="27"/>
        <v>61.657043667186642</v>
      </c>
      <c r="X77" s="170">
        <f t="shared" si="27"/>
        <v>18.961932027029125</v>
      </c>
      <c r="Y77" s="170">
        <f t="shared" si="15"/>
        <v>0</v>
      </c>
      <c r="Z77" s="170">
        <f t="shared" si="15"/>
        <v>0</v>
      </c>
      <c r="AA77" s="170">
        <f t="shared" si="14"/>
        <v>0</v>
      </c>
      <c r="AB77" s="170">
        <f t="shared" si="14"/>
        <v>0</v>
      </c>
      <c r="AC77" s="170">
        <f t="shared" si="14"/>
        <v>0</v>
      </c>
      <c r="AD77" s="170">
        <f t="shared" si="14"/>
        <v>0</v>
      </c>
      <c r="AE77" s="170">
        <f t="shared" si="20"/>
        <v>0</v>
      </c>
      <c r="AF77" s="170">
        <f t="shared" si="20"/>
        <v>0</v>
      </c>
      <c r="AG77" s="170">
        <f t="shared" si="20"/>
        <v>0</v>
      </c>
      <c r="AH77" s="170">
        <f t="shared" si="20"/>
        <v>0</v>
      </c>
      <c r="AI77" s="170">
        <f t="shared" si="20"/>
        <v>0</v>
      </c>
      <c r="AJ77" s="170">
        <f t="shared" si="20"/>
        <v>0</v>
      </c>
      <c r="AK77" s="173">
        <f t="shared" si="32"/>
        <v>943.81758703482853</v>
      </c>
      <c r="AM77" s="174"/>
      <c r="AN77" s="175">
        <f t="shared" si="30"/>
        <v>2.5876141774444496E-2</v>
      </c>
      <c r="AO77" s="176">
        <f t="shared" si="30"/>
        <v>2.5876141774444496E-2</v>
      </c>
      <c r="AP77" s="176">
        <f t="shared" si="30"/>
        <v>2.5876141774444496E-2</v>
      </c>
      <c r="AQ77" s="176">
        <f t="shared" si="30"/>
        <v>2.5876141774444496E-2</v>
      </c>
      <c r="AR77" s="176">
        <f t="shared" si="30"/>
        <v>2.5876141774444496E-2</v>
      </c>
      <c r="AS77" s="176">
        <f t="shared" si="30"/>
        <v>2.5876141774444496E-2</v>
      </c>
      <c r="AT77" s="176">
        <f t="shared" si="30"/>
        <v>2.5876141774444496E-2</v>
      </c>
      <c r="AU77" s="176">
        <f t="shared" si="30"/>
        <v>2.5876141774444496E-2</v>
      </c>
      <c r="AV77" s="176">
        <f t="shared" si="30"/>
        <v>2.5876141774444496E-2</v>
      </c>
      <c r="AW77" s="176">
        <f t="shared" si="30"/>
        <v>2.5876141774444496E-2</v>
      </c>
      <c r="AX77" s="176">
        <f t="shared" si="30"/>
        <v>2.5876141774444496E-2</v>
      </c>
      <c r="AY77" s="176">
        <f t="shared" si="30"/>
        <v>2.5876141774444496E-2</v>
      </c>
      <c r="AZ77" s="176">
        <f t="shared" si="30"/>
        <v>2.5876141774444496E-2</v>
      </c>
      <c r="BA77" s="176">
        <f t="shared" si="30"/>
        <v>2.5876141774444496E-2</v>
      </c>
      <c r="BB77" s="176">
        <f t="shared" si="30"/>
        <v>2.5876141774444496E-2</v>
      </c>
      <c r="BC77" s="176">
        <f t="shared" si="28"/>
        <v>7.9579170888777351E-3</v>
      </c>
      <c r="BD77" s="176">
        <f t="shared" si="28"/>
        <v>0</v>
      </c>
      <c r="BE77" s="176">
        <f t="shared" si="28"/>
        <v>0</v>
      </c>
      <c r="BF77" s="176">
        <f t="shared" si="28"/>
        <v>0</v>
      </c>
      <c r="BG77" s="176">
        <f t="shared" si="28"/>
        <v>0</v>
      </c>
      <c r="BH77" s="176">
        <f t="shared" si="28"/>
        <v>0</v>
      </c>
      <c r="BI77" s="176">
        <f t="shared" si="28"/>
        <v>0</v>
      </c>
      <c r="BJ77" s="176">
        <f t="shared" si="28"/>
        <v>0</v>
      </c>
      <c r="BK77" s="176">
        <f t="shared" si="28"/>
        <v>0</v>
      </c>
      <c r="BL77" s="176">
        <f t="shared" si="28"/>
        <v>0</v>
      </c>
      <c r="BM77" s="176">
        <f t="shared" si="28"/>
        <v>0</v>
      </c>
      <c r="BN77" s="176">
        <f t="shared" si="28"/>
        <v>0</v>
      </c>
      <c r="BO77" s="176">
        <f t="shared" si="28"/>
        <v>0</v>
      </c>
      <c r="BQ77" s="174"/>
      <c r="BR77" s="177">
        <f t="shared" si="31"/>
        <v>0</v>
      </c>
      <c r="BS77" s="178">
        <f t="shared" si="31"/>
        <v>0</v>
      </c>
      <c r="BT77" s="178">
        <f t="shared" si="31"/>
        <v>0</v>
      </c>
      <c r="BU77" s="178">
        <f t="shared" si="31"/>
        <v>0</v>
      </c>
      <c r="BV77" s="178">
        <f t="shared" si="31"/>
        <v>0</v>
      </c>
      <c r="BW77" s="178">
        <f t="shared" si="31"/>
        <v>0</v>
      </c>
      <c r="BX77" s="178">
        <f t="shared" si="31"/>
        <v>0</v>
      </c>
      <c r="BY77" s="178">
        <f t="shared" si="31"/>
        <v>0</v>
      </c>
      <c r="BZ77" s="178">
        <f t="shared" si="31"/>
        <v>0</v>
      </c>
      <c r="CA77" s="178">
        <f t="shared" si="31"/>
        <v>0</v>
      </c>
      <c r="CB77" s="178">
        <f t="shared" si="31"/>
        <v>0</v>
      </c>
      <c r="CC77" s="178">
        <f t="shared" si="31"/>
        <v>0</v>
      </c>
      <c r="CD77" s="178">
        <f t="shared" si="31"/>
        <v>0</v>
      </c>
      <c r="CE77" s="178">
        <f t="shared" si="31"/>
        <v>0</v>
      </c>
      <c r="CF77" s="178">
        <f t="shared" si="31"/>
        <v>0</v>
      </c>
      <c r="CG77" s="178">
        <f t="shared" si="29"/>
        <v>0</v>
      </c>
      <c r="CH77" s="178">
        <f t="shared" si="29"/>
        <v>0</v>
      </c>
      <c r="CI77" s="178">
        <f t="shared" si="29"/>
        <v>0</v>
      </c>
      <c r="CJ77" s="178">
        <f t="shared" si="29"/>
        <v>0</v>
      </c>
      <c r="CK77" s="178">
        <f t="shared" si="29"/>
        <v>0</v>
      </c>
      <c r="CL77" s="178">
        <f t="shared" si="29"/>
        <v>0</v>
      </c>
      <c r="CM77" s="178">
        <f t="shared" si="29"/>
        <v>0</v>
      </c>
      <c r="CN77" s="178">
        <f t="shared" si="29"/>
        <v>0</v>
      </c>
      <c r="CO77" s="178">
        <f t="shared" si="29"/>
        <v>0</v>
      </c>
      <c r="CP77" s="178">
        <f t="shared" si="29"/>
        <v>0</v>
      </c>
      <c r="CQ77" s="178">
        <f t="shared" si="29"/>
        <v>0</v>
      </c>
      <c r="CR77" s="178">
        <f t="shared" si="29"/>
        <v>0</v>
      </c>
      <c r="CS77" s="178">
        <f t="shared" si="29"/>
        <v>0</v>
      </c>
    </row>
    <row r="78" spans="1:97" x14ac:dyDescent="0.4">
      <c r="A78" s="167">
        <v>1900345</v>
      </c>
      <c r="B78" s="168" t="s">
        <v>243</v>
      </c>
      <c r="C78" s="169">
        <v>21.545008395176048</v>
      </c>
      <c r="D78" s="170">
        <v>0</v>
      </c>
      <c r="E78" s="170">
        <v>0</v>
      </c>
      <c r="F78" s="171">
        <v>0</v>
      </c>
      <c r="G78" s="170">
        <v>75266.977070041263</v>
      </c>
      <c r="H78" s="172"/>
      <c r="I78" s="170">
        <f t="shared" si="22"/>
        <v>0</v>
      </c>
      <c r="J78" s="170">
        <f t="shared" si="22"/>
        <v>0</v>
      </c>
      <c r="K78" s="170">
        <f t="shared" si="22"/>
        <v>0</v>
      </c>
      <c r="L78" s="170">
        <f t="shared" si="22"/>
        <v>0</v>
      </c>
      <c r="M78" s="170">
        <f t="shared" si="22"/>
        <v>0</v>
      </c>
      <c r="N78" s="170">
        <f t="shared" si="27"/>
        <v>0</v>
      </c>
      <c r="O78" s="170">
        <f t="shared" si="27"/>
        <v>0</v>
      </c>
      <c r="P78" s="170">
        <f t="shared" si="27"/>
        <v>0</v>
      </c>
      <c r="Q78" s="170">
        <f t="shared" si="27"/>
        <v>0</v>
      </c>
      <c r="R78" s="170">
        <f t="shared" si="27"/>
        <v>0</v>
      </c>
      <c r="S78" s="170">
        <f t="shared" si="27"/>
        <v>0</v>
      </c>
      <c r="T78" s="170">
        <f t="shared" si="27"/>
        <v>0</v>
      </c>
      <c r="U78" s="170">
        <f t="shared" si="27"/>
        <v>0</v>
      </c>
      <c r="V78" s="170">
        <f t="shared" si="27"/>
        <v>0</v>
      </c>
      <c r="W78" s="170">
        <f t="shared" si="27"/>
        <v>0</v>
      </c>
      <c r="X78" s="170">
        <f t="shared" si="27"/>
        <v>0</v>
      </c>
      <c r="Y78" s="170">
        <f t="shared" si="15"/>
        <v>0</v>
      </c>
      <c r="Z78" s="170">
        <f t="shared" si="15"/>
        <v>0</v>
      </c>
      <c r="AA78" s="170">
        <f t="shared" si="14"/>
        <v>0</v>
      </c>
      <c r="AB78" s="170">
        <f t="shared" si="14"/>
        <v>0</v>
      </c>
      <c r="AC78" s="170">
        <f t="shared" si="14"/>
        <v>0</v>
      </c>
      <c r="AD78" s="170">
        <f t="shared" si="14"/>
        <v>0</v>
      </c>
      <c r="AE78" s="170">
        <f t="shared" si="20"/>
        <v>0</v>
      </c>
      <c r="AF78" s="170">
        <f t="shared" si="20"/>
        <v>0</v>
      </c>
      <c r="AG78" s="170">
        <f t="shared" si="20"/>
        <v>0</v>
      </c>
      <c r="AH78" s="170">
        <f t="shared" si="20"/>
        <v>0</v>
      </c>
      <c r="AI78" s="170">
        <f t="shared" si="20"/>
        <v>0</v>
      </c>
      <c r="AJ78" s="170">
        <f t="shared" si="20"/>
        <v>0</v>
      </c>
      <c r="AK78" s="173">
        <f t="shared" si="32"/>
        <v>0</v>
      </c>
      <c r="AM78" s="174"/>
      <c r="AN78" s="175">
        <f t="shared" si="30"/>
        <v>0</v>
      </c>
      <c r="AO78" s="176">
        <f t="shared" si="30"/>
        <v>0</v>
      </c>
      <c r="AP78" s="176">
        <f t="shared" si="30"/>
        <v>0</v>
      </c>
      <c r="AQ78" s="176">
        <f t="shared" si="30"/>
        <v>0</v>
      </c>
      <c r="AR78" s="176">
        <f t="shared" si="30"/>
        <v>0</v>
      </c>
      <c r="AS78" s="176">
        <f t="shared" si="30"/>
        <v>0</v>
      </c>
      <c r="AT78" s="176">
        <f t="shared" si="30"/>
        <v>0</v>
      </c>
      <c r="AU78" s="176">
        <f t="shared" si="30"/>
        <v>0</v>
      </c>
      <c r="AV78" s="176">
        <f t="shared" si="30"/>
        <v>0</v>
      </c>
      <c r="AW78" s="176">
        <f t="shared" si="30"/>
        <v>0</v>
      </c>
      <c r="AX78" s="176">
        <f t="shared" si="30"/>
        <v>0</v>
      </c>
      <c r="AY78" s="176">
        <f t="shared" si="30"/>
        <v>0</v>
      </c>
      <c r="AZ78" s="176">
        <f t="shared" si="30"/>
        <v>0</v>
      </c>
      <c r="BA78" s="176">
        <f t="shared" si="30"/>
        <v>0</v>
      </c>
      <c r="BB78" s="176">
        <f t="shared" si="30"/>
        <v>0</v>
      </c>
      <c r="BC78" s="176">
        <f t="shared" si="30"/>
        <v>0</v>
      </c>
      <c r="BD78" s="176">
        <f t="shared" ref="BC78:BO93" si="33">IF(BD$2&lt;$C78,$F78,IF((($C78-BD$2+1)&gt;0),($C78-BD$2+1)*$F78,0))</f>
        <v>0</v>
      </c>
      <c r="BE78" s="176">
        <f t="shared" si="33"/>
        <v>0</v>
      </c>
      <c r="BF78" s="176">
        <f t="shared" si="33"/>
        <v>0</v>
      </c>
      <c r="BG78" s="176">
        <f t="shared" si="33"/>
        <v>0</v>
      </c>
      <c r="BH78" s="176">
        <f t="shared" si="33"/>
        <v>0</v>
      </c>
      <c r="BI78" s="176">
        <f t="shared" si="33"/>
        <v>0</v>
      </c>
      <c r="BJ78" s="176">
        <f t="shared" si="33"/>
        <v>0</v>
      </c>
      <c r="BK78" s="176">
        <f t="shared" si="33"/>
        <v>0</v>
      </c>
      <c r="BL78" s="176">
        <f t="shared" si="33"/>
        <v>0</v>
      </c>
      <c r="BM78" s="176">
        <f t="shared" si="33"/>
        <v>0</v>
      </c>
      <c r="BN78" s="176">
        <f t="shared" si="33"/>
        <v>0</v>
      </c>
      <c r="BO78" s="176">
        <f t="shared" si="33"/>
        <v>0</v>
      </c>
      <c r="BQ78" s="174"/>
      <c r="BR78" s="177">
        <f t="shared" si="31"/>
        <v>75266.977070041263</v>
      </c>
      <c r="BS78" s="178">
        <f t="shared" si="31"/>
        <v>75266.977070041263</v>
      </c>
      <c r="BT78" s="178">
        <f t="shared" si="31"/>
        <v>75266.977070041263</v>
      </c>
      <c r="BU78" s="178">
        <f t="shared" si="31"/>
        <v>75266.977070041263</v>
      </c>
      <c r="BV78" s="178">
        <f t="shared" si="31"/>
        <v>75266.977070041263</v>
      </c>
      <c r="BW78" s="178">
        <f t="shared" si="31"/>
        <v>75266.977070041263</v>
      </c>
      <c r="BX78" s="178">
        <f t="shared" si="31"/>
        <v>75266.977070041263</v>
      </c>
      <c r="BY78" s="178">
        <f t="shared" si="31"/>
        <v>75266.977070041263</v>
      </c>
      <c r="BZ78" s="178">
        <f t="shared" si="31"/>
        <v>75266.977070041263</v>
      </c>
      <c r="CA78" s="178">
        <f t="shared" si="31"/>
        <v>75266.977070041263</v>
      </c>
      <c r="CB78" s="178">
        <f t="shared" si="31"/>
        <v>75266.977070041263</v>
      </c>
      <c r="CC78" s="178">
        <f t="shared" si="31"/>
        <v>75266.977070041263</v>
      </c>
      <c r="CD78" s="178">
        <f t="shared" si="31"/>
        <v>75266.977070041263</v>
      </c>
      <c r="CE78" s="178">
        <f t="shared" si="31"/>
        <v>75266.977070041263</v>
      </c>
      <c r="CF78" s="178">
        <f t="shared" si="31"/>
        <v>75266.977070041263</v>
      </c>
      <c r="CG78" s="178">
        <f t="shared" si="31"/>
        <v>75266.977070041263</v>
      </c>
      <c r="CH78" s="178">
        <f t="shared" ref="CG78:CS93" si="34">IF(CH$2&lt;$C78,$G78,IF((($C78-CH$2+1)&gt;0),($C78-CH$2+1)*$G78,0))</f>
        <v>75266.977070041263</v>
      </c>
      <c r="CI78" s="178">
        <f t="shared" si="34"/>
        <v>75266.977070041263</v>
      </c>
      <c r="CJ78" s="178">
        <f t="shared" si="34"/>
        <v>75266.977070041263</v>
      </c>
      <c r="CK78" s="178">
        <f t="shared" si="34"/>
        <v>75266.977070041263</v>
      </c>
      <c r="CL78" s="178">
        <f t="shared" si="34"/>
        <v>75266.977070041263</v>
      </c>
      <c r="CM78" s="178">
        <f t="shared" si="34"/>
        <v>41021.134382695564</v>
      </c>
      <c r="CN78" s="178">
        <f t="shared" si="34"/>
        <v>0</v>
      </c>
      <c r="CO78" s="178">
        <f t="shared" si="34"/>
        <v>0</v>
      </c>
      <c r="CP78" s="178">
        <f t="shared" si="34"/>
        <v>0</v>
      </c>
      <c r="CQ78" s="178">
        <f t="shared" si="34"/>
        <v>0</v>
      </c>
      <c r="CR78" s="178">
        <f t="shared" si="34"/>
        <v>0</v>
      </c>
      <c r="CS78" s="178">
        <f t="shared" si="34"/>
        <v>0</v>
      </c>
    </row>
    <row r="79" spans="1:97" x14ac:dyDescent="0.4">
      <c r="A79" s="167">
        <v>1900350</v>
      </c>
      <c r="B79" s="168" t="s">
        <v>243</v>
      </c>
      <c r="C79" s="169">
        <v>12.708900833558108</v>
      </c>
      <c r="D79" s="170">
        <v>0</v>
      </c>
      <c r="E79" s="170">
        <v>0</v>
      </c>
      <c r="F79" s="171">
        <v>0</v>
      </c>
      <c r="G79" s="170">
        <v>88560.397056979375</v>
      </c>
      <c r="H79" s="172"/>
      <c r="I79" s="170">
        <f t="shared" si="22"/>
        <v>0</v>
      </c>
      <c r="J79" s="170">
        <f t="shared" si="22"/>
        <v>0</v>
      </c>
      <c r="K79" s="170">
        <f t="shared" si="22"/>
        <v>0</v>
      </c>
      <c r="L79" s="170">
        <f t="shared" si="22"/>
        <v>0</v>
      </c>
      <c r="M79" s="170">
        <f t="shared" si="22"/>
        <v>0</v>
      </c>
      <c r="N79" s="170">
        <f t="shared" si="27"/>
        <v>0</v>
      </c>
      <c r="O79" s="170">
        <f t="shared" si="27"/>
        <v>0</v>
      </c>
      <c r="P79" s="170">
        <f t="shared" si="27"/>
        <v>0</v>
      </c>
      <c r="Q79" s="170">
        <f t="shared" si="27"/>
        <v>0</v>
      </c>
      <c r="R79" s="170">
        <f t="shared" si="27"/>
        <v>0</v>
      </c>
      <c r="S79" s="170">
        <f t="shared" si="27"/>
        <v>0</v>
      </c>
      <c r="T79" s="170">
        <f t="shared" si="27"/>
        <v>0</v>
      </c>
      <c r="U79" s="170">
        <f t="shared" si="27"/>
        <v>0</v>
      </c>
      <c r="V79" s="170">
        <f t="shared" si="27"/>
        <v>0</v>
      </c>
      <c r="W79" s="170">
        <f t="shared" si="27"/>
        <v>0</v>
      </c>
      <c r="X79" s="170">
        <f t="shared" si="27"/>
        <v>0</v>
      </c>
      <c r="Y79" s="170">
        <f t="shared" si="15"/>
        <v>0</v>
      </c>
      <c r="Z79" s="170">
        <f t="shared" si="15"/>
        <v>0</v>
      </c>
      <c r="AA79" s="170">
        <f t="shared" si="14"/>
        <v>0</v>
      </c>
      <c r="AB79" s="170">
        <f t="shared" si="14"/>
        <v>0</v>
      </c>
      <c r="AC79" s="170">
        <f t="shared" si="14"/>
        <v>0</v>
      </c>
      <c r="AD79" s="170">
        <f t="shared" si="14"/>
        <v>0</v>
      </c>
      <c r="AE79" s="170">
        <f t="shared" si="20"/>
        <v>0</v>
      </c>
      <c r="AF79" s="170">
        <f t="shared" si="20"/>
        <v>0</v>
      </c>
      <c r="AG79" s="170">
        <f t="shared" si="20"/>
        <v>0</v>
      </c>
      <c r="AH79" s="170">
        <f t="shared" si="20"/>
        <v>0</v>
      </c>
      <c r="AI79" s="170">
        <f t="shared" si="20"/>
        <v>0</v>
      </c>
      <c r="AJ79" s="170">
        <f t="shared" si="20"/>
        <v>0</v>
      </c>
      <c r="AK79" s="173">
        <f t="shared" si="32"/>
        <v>0</v>
      </c>
      <c r="AM79" s="174"/>
      <c r="AN79" s="175">
        <f t="shared" ref="AN79:BC94" si="35">IF(AN$2&lt;$C79,$F79,IF((($C79-AN$2+1)&gt;0),($C79-AN$2+1)*$F79,0))</f>
        <v>0</v>
      </c>
      <c r="AO79" s="176">
        <f t="shared" si="35"/>
        <v>0</v>
      </c>
      <c r="AP79" s="176">
        <f t="shared" si="35"/>
        <v>0</v>
      </c>
      <c r="AQ79" s="176">
        <f t="shared" si="35"/>
        <v>0</v>
      </c>
      <c r="AR79" s="176">
        <f t="shared" si="35"/>
        <v>0</v>
      </c>
      <c r="AS79" s="176">
        <f t="shared" si="35"/>
        <v>0</v>
      </c>
      <c r="AT79" s="176">
        <f t="shared" si="35"/>
        <v>0</v>
      </c>
      <c r="AU79" s="176">
        <f t="shared" si="35"/>
        <v>0</v>
      </c>
      <c r="AV79" s="176">
        <f t="shared" si="35"/>
        <v>0</v>
      </c>
      <c r="AW79" s="176">
        <f t="shared" si="35"/>
        <v>0</v>
      </c>
      <c r="AX79" s="176">
        <f t="shared" si="35"/>
        <v>0</v>
      </c>
      <c r="AY79" s="176">
        <f t="shared" si="35"/>
        <v>0</v>
      </c>
      <c r="AZ79" s="176">
        <f t="shared" si="35"/>
        <v>0</v>
      </c>
      <c r="BA79" s="176">
        <f t="shared" si="35"/>
        <v>0</v>
      </c>
      <c r="BB79" s="176">
        <f t="shared" si="35"/>
        <v>0</v>
      </c>
      <c r="BC79" s="176">
        <f t="shared" si="35"/>
        <v>0</v>
      </c>
      <c r="BD79" s="176">
        <f t="shared" si="33"/>
        <v>0</v>
      </c>
      <c r="BE79" s="176">
        <f t="shared" si="33"/>
        <v>0</v>
      </c>
      <c r="BF79" s="176">
        <f t="shared" si="33"/>
        <v>0</v>
      </c>
      <c r="BG79" s="176">
        <f t="shared" si="33"/>
        <v>0</v>
      </c>
      <c r="BH79" s="176">
        <f t="shared" si="33"/>
        <v>0</v>
      </c>
      <c r="BI79" s="176">
        <f t="shared" si="33"/>
        <v>0</v>
      </c>
      <c r="BJ79" s="176">
        <f t="shared" si="33"/>
        <v>0</v>
      </c>
      <c r="BK79" s="176">
        <f t="shared" si="33"/>
        <v>0</v>
      </c>
      <c r="BL79" s="176">
        <f t="shared" si="33"/>
        <v>0</v>
      </c>
      <c r="BM79" s="176">
        <f t="shared" si="33"/>
        <v>0</v>
      </c>
      <c r="BN79" s="176">
        <f t="shared" si="33"/>
        <v>0</v>
      </c>
      <c r="BO79" s="176">
        <f t="shared" si="33"/>
        <v>0</v>
      </c>
      <c r="BQ79" s="174"/>
      <c r="BR79" s="177">
        <f t="shared" ref="BR79:CG94" si="36">IF(BR$2&lt;$C79,$G79,IF((($C79-BR$2+1)&gt;0),($C79-BR$2+1)*$G79,0))</f>
        <v>88560.397056979375</v>
      </c>
      <c r="BS79" s="178">
        <f t="shared" si="36"/>
        <v>88560.397056979375</v>
      </c>
      <c r="BT79" s="178">
        <f t="shared" si="36"/>
        <v>88560.397056979375</v>
      </c>
      <c r="BU79" s="178">
        <f t="shared" si="36"/>
        <v>88560.397056979375</v>
      </c>
      <c r="BV79" s="178">
        <f t="shared" si="36"/>
        <v>88560.397056979375</v>
      </c>
      <c r="BW79" s="178">
        <f t="shared" si="36"/>
        <v>88560.397056979375</v>
      </c>
      <c r="BX79" s="178">
        <f t="shared" si="36"/>
        <v>88560.397056979375</v>
      </c>
      <c r="BY79" s="178">
        <f t="shared" si="36"/>
        <v>88560.397056979375</v>
      </c>
      <c r="BZ79" s="178">
        <f t="shared" si="36"/>
        <v>88560.397056979375</v>
      </c>
      <c r="CA79" s="178">
        <f t="shared" si="36"/>
        <v>88560.397056979375</v>
      </c>
      <c r="CB79" s="178">
        <f t="shared" si="36"/>
        <v>88560.397056979375</v>
      </c>
      <c r="CC79" s="178">
        <f t="shared" si="36"/>
        <v>88560.397056979375</v>
      </c>
      <c r="CD79" s="178">
        <f t="shared" si="36"/>
        <v>62780.539293929673</v>
      </c>
      <c r="CE79" s="178">
        <f t="shared" si="36"/>
        <v>0</v>
      </c>
      <c r="CF79" s="178">
        <f t="shared" si="36"/>
        <v>0</v>
      </c>
      <c r="CG79" s="178">
        <f t="shared" si="36"/>
        <v>0</v>
      </c>
      <c r="CH79" s="178">
        <f t="shared" si="34"/>
        <v>0</v>
      </c>
      <c r="CI79" s="178">
        <f t="shared" si="34"/>
        <v>0</v>
      </c>
      <c r="CJ79" s="178">
        <f t="shared" si="34"/>
        <v>0</v>
      </c>
      <c r="CK79" s="178">
        <f t="shared" si="34"/>
        <v>0</v>
      </c>
      <c r="CL79" s="178">
        <f t="shared" si="34"/>
        <v>0</v>
      </c>
      <c r="CM79" s="178">
        <f t="shared" si="34"/>
        <v>0</v>
      </c>
      <c r="CN79" s="178">
        <f t="shared" si="34"/>
        <v>0</v>
      </c>
      <c r="CO79" s="178">
        <f t="shared" si="34"/>
        <v>0</v>
      </c>
      <c r="CP79" s="178">
        <f t="shared" si="34"/>
        <v>0</v>
      </c>
      <c r="CQ79" s="178">
        <f t="shared" si="34"/>
        <v>0</v>
      </c>
      <c r="CR79" s="178">
        <f t="shared" si="34"/>
        <v>0</v>
      </c>
      <c r="CS79" s="178">
        <f t="shared" si="34"/>
        <v>0</v>
      </c>
    </row>
    <row r="80" spans="1:97" x14ac:dyDescent="0.4">
      <c r="A80" s="167">
        <v>1900351</v>
      </c>
      <c r="B80" s="168" t="s">
        <v>243</v>
      </c>
      <c r="C80" s="169">
        <v>4.888038782137734</v>
      </c>
      <c r="D80" s="170">
        <v>0</v>
      </c>
      <c r="E80" s="170">
        <v>0</v>
      </c>
      <c r="F80" s="171">
        <v>0</v>
      </c>
      <c r="G80" s="170">
        <v>197880.42553334608</v>
      </c>
      <c r="H80" s="172"/>
      <c r="I80" s="170">
        <f t="shared" si="22"/>
        <v>0</v>
      </c>
      <c r="J80" s="170">
        <f t="shared" si="22"/>
        <v>0</v>
      </c>
      <c r="K80" s="170">
        <f t="shared" si="22"/>
        <v>0</v>
      </c>
      <c r="L80" s="170">
        <f t="shared" si="22"/>
        <v>0</v>
      </c>
      <c r="M80" s="170">
        <f t="shared" si="22"/>
        <v>0</v>
      </c>
      <c r="N80" s="170">
        <f t="shared" si="27"/>
        <v>0</v>
      </c>
      <c r="O80" s="170">
        <f t="shared" si="27"/>
        <v>0</v>
      </c>
      <c r="P80" s="170">
        <f t="shared" si="27"/>
        <v>0</v>
      </c>
      <c r="Q80" s="170">
        <f t="shared" si="27"/>
        <v>0</v>
      </c>
      <c r="R80" s="170">
        <f t="shared" si="27"/>
        <v>0</v>
      </c>
      <c r="S80" s="170">
        <f t="shared" si="27"/>
        <v>0</v>
      </c>
      <c r="T80" s="170">
        <f t="shared" si="27"/>
        <v>0</v>
      </c>
      <c r="U80" s="170">
        <f t="shared" si="27"/>
        <v>0</v>
      </c>
      <c r="V80" s="170">
        <f t="shared" si="27"/>
        <v>0</v>
      </c>
      <c r="W80" s="170">
        <f t="shared" si="27"/>
        <v>0</v>
      </c>
      <c r="X80" s="170">
        <f t="shared" si="27"/>
        <v>0</v>
      </c>
      <c r="Y80" s="170">
        <f t="shared" si="15"/>
        <v>0</v>
      </c>
      <c r="Z80" s="170">
        <f t="shared" si="15"/>
        <v>0</v>
      </c>
      <c r="AA80" s="170">
        <f t="shared" si="14"/>
        <v>0</v>
      </c>
      <c r="AB80" s="170">
        <f t="shared" si="14"/>
        <v>0</v>
      </c>
      <c r="AC80" s="170">
        <f t="shared" si="14"/>
        <v>0</v>
      </c>
      <c r="AD80" s="170">
        <f t="shared" si="14"/>
        <v>0</v>
      </c>
      <c r="AE80" s="170">
        <f t="shared" si="20"/>
        <v>0</v>
      </c>
      <c r="AF80" s="170">
        <f t="shared" si="20"/>
        <v>0</v>
      </c>
      <c r="AG80" s="170">
        <f t="shared" si="20"/>
        <v>0</v>
      </c>
      <c r="AH80" s="170">
        <f t="shared" si="20"/>
        <v>0</v>
      </c>
      <c r="AI80" s="170">
        <f t="shared" si="20"/>
        <v>0</v>
      </c>
      <c r="AJ80" s="170">
        <f t="shared" si="20"/>
        <v>0</v>
      </c>
      <c r="AK80" s="173">
        <f t="shared" si="32"/>
        <v>0</v>
      </c>
      <c r="AM80" s="174"/>
      <c r="AN80" s="175">
        <f t="shared" si="35"/>
        <v>0</v>
      </c>
      <c r="AO80" s="176">
        <f t="shared" si="35"/>
        <v>0</v>
      </c>
      <c r="AP80" s="176">
        <f t="shared" si="35"/>
        <v>0</v>
      </c>
      <c r="AQ80" s="176">
        <f t="shared" si="35"/>
        <v>0</v>
      </c>
      <c r="AR80" s="176">
        <f t="shared" si="35"/>
        <v>0</v>
      </c>
      <c r="AS80" s="176">
        <f t="shared" si="35"/>
        <v>0</v>
      </c>
      <c r="AT80" s="176">
        <f t="shared" si="35"/>
        <v>0</v>
      </c>
      <c r="AU80" s="176">
        <f t="shared" si="35"/>
        <v>0</v>
      </c>
      <c r="AV80" s="176">
        <f t="shared" si="35"/>
        <v>0</v>
      </c>
      <c r="AW80" s="176">
        <f t="shared" si="35"/>
        <v>0</v>
      </c>
      <c r="AX80" s="176">
        <f t="shared" si="35"/>
        <v>0</v>
      </c>
      <c r="AY80" s="176">
        <f t="shared" si="35"/>
        <v>0</v>
      </c>
      <c r="AZ80" s="176">
        <f t="shared" si="35"/>
        <v>0</v>
      </c>
      <c r="BA80" s="176">
        <f t="shared" si="35"/>
        <v>0</v>
      </c>
      <c r="BB80" s="176">
        <f t="shared" si="35"/>
        <v>0</v>
      </c>
      <c r="BC80" s="176">
        <f t="shared" si="33"/>
        <v>0</v>
      </c>
      <c r="BD80" s="176">
        <f t="shared" si="33"/>
        <v>0</v>
      </c>
      <c r="BE80" s="176">
        <f t="shared" si="33"/>
        <v>0</v>
      </c>
      <c r="BF80" s="176">
        <f t="shared" si="33"/>
        <v>0</v>
      </c>
      <c r="BG80" s="176">
        <f t="shared" si="33"/>
        <v>0</v>
      </c>
      <c r="BH80" s="176">
        <f t="shared" si="33"/>
        <v>0</v>
      </c>
      <c r="BI80" s="176">
        <f t="shared" si="33"/>
        <v>0</v>
      </c>
      <c r="BJ80" s="176">
        <f t="shared" si="33"/>
        <v>0</v>
      </c>
      <c r="BK80" s="176">
        <f t="shared" si="33"/>
        <v>0</v>
      </c>
      <c r="BL80" s="176">
        <f t="shared" si="33"/>
        <v>0</v>
      </c>
      <c r="BM80" s="176">
        <f t="shared" si="33"/>
        <v>0</v>
      </c>
      <c r="BN80" s="176">
        <f t="shared" si="33"/>
        <v>0</v>
      </c>
      <c r="BO80" s="176">
        <f t="shared" si="33"/>
        <v>0</v>
      </c>
      <c r="BQ80" s="174"/>
      <c r="BR80" s="177">
        <f t="shared" si="36"/>
        <v>197880.42553334608</v>
      </c>
      <c r="BS80" s="178">
        <f t="shared" si="36"/>
        <v>197880.42553334608</v>
      </c>
      <c r="BT80" s="178">
        <f t="shared" si="36"/>
        <v>197880.42553334608</v>
      </c>
      <c r="BU80" s="178">
        <f t="shared" si="36"/>
        <v>197880.42553334608</v>
      </c>
      <c r="BV80" s="178">
        <f t="shared" si="36"/>
        <v>175725.49209952922</v>
      </c>
      <c r="BW80" s="178">
        <f t="shared" si="36"/>
        <v>0</v>
      </c>
      <c r="BX80" s="178">
        <f t="shared" si="36"/>
        <v>0</v>
      </c>
      <c r="BY80" s="178">
        <f t="shared" si="36"/>
        <v>0</v>
      </c>
      <c r="BZ80" s="178">
        <f t="shared" si="36"/>
        <v>0</v>
      </c>
      <c r="CA80" s="178">
        <f t="shared" si="36"/>
        <v>0</v>
      </c>
      <c r="CB80" s="178">
        <f t="shared" si="36"/>
        <v>0</v>
      </c>
      <c r="CC80" s="178">
        <f t="shared" si="36"/>
        <v>0</v>
      </c>
      <c r="CD80" s="178">
        <f t="shared" si="36"/>
        <v>0</v>
      </c>
      <c r="CE80" s="178">
        <f t="shared" si="36"/>
        <v>0</v>
      </c>
      <c r="CF80" s="178">
        <f t="shared" si="36"/>
        <v>0</v>
      </c>
      <c r="CG80" s="178">
        <f t="shared" si="34"/>
        <v>0</v>
      </c>
      <c r="CH80" s="178">
        <f t="shared" si="34"/>
        <v>0</v>
      </c>
      <c r="CI80" s="178">
        <f t="shared" si="34"/>
        <v>0</v>
      </c>
      <c r="CJ80" s="178">
        <f t="shared" si="34"/>
        <v>0</v>
      </c>
      <c r="CK80" s="178">
        <f t="shared" si="34"/>
        <v>0</v>
      </c>
      <c r="CL80" s="178">
        <f t="shared" si="34"/>
        <v>0</v>
      </c>
      <c r="CM80" s="178">
        <f t="shared" si="34"/>
        <v>0</v>
      </c>
      <c r="CN80" s="178">
        <f t="shared" si="34"/>
        <v>0</v>
      </c>
      <c r="CO80" s="178">
        <f t="shared" si="34"/>
        <v>0</v>
      </c>
      <c r="CP80" s="178">
        <f t="shared" si="34"/>
        <v>0</v>
      </c>
      <c r="CQ80" s="178">
        <f t="shared" si="34"/>
        <v>0</v>
      </c>
      <c r="CR80" s="178">
        <f t="shared" si="34"/>
        <v>0</v>
      </c>
      <c r="CS80" s="178">
        <f t="shared" si="34"/>
        <v>0</v>
      </c>
    </row>
    <row r="81" spans="1:97" x14ac:dyDescent="0.4">
      <c r="A81" s="167">
        <v>1900352</v>
      </c>
      <c r="B81" s="168" t="s">
        <v>243</v>
      </c>
      <c r="C81" s="169">
        <v>4.888038782137734</v>
      </c>
      <c r="D81" s="170">
        <v>0</v>
      </c>
      <c r="E81" s="170">
        <v>0</v>
      </c>
      <c r="F81" s="171">
        <v>0</v>
      </c>
      <c r="G81" s="170">
        <v>200468.88894017853</v>
      </c>
      <c r="H81" s="172"/>
      <c r="I81" s="170">
        <f t="shared" si="22"/>
        <v>0</v>
      </c>
      <c r="J81" s="170">
        <f t="shared" si="22"/>
        <v>0</v>
      </c>
      <c r="K81" s="170">
        <f t="shared" si="22"/>
        <v>0</v>
      </c>
      <c r="L81" s="170">
        <f t="shared" si="22"/>
        <v>0</v>
      </c>
      <c r="M81" s="170">
        <f t="shared" si="22"/>
        <v>0</v>
      </c>
      <c r="N81" s="170">
        <f t="shared" si="27"/>
        <v>0</v>
      </c>
      <c r="O81" s="170">
        <f t="shared" si="27"/>
        <v>0</v>
      </c>
      <c r="P81" s="170">
        <f t="shared" si="27"/>
        <v>0</v>
      </c>
      <c r="Q81" s="170">
        <f t="shared" si="27"/>
        <v>0</v>
      </c>
      <c r="R81" s="170">
        <f t="shared" si="27"/>
        <v>0</v>
      </c>
      <c r="S81" s="170">
        <f t="shared" si="27"/>
        <v>0</v>
      </c>
      <c r="T81" s="170">
        <f t="shared" si="27"/>
        <v>0</v>
      </c>
      <c r="U81" s="170">
        <f t="shared" si="27"/>
        <v>0</v>
      </c>
      <c r="V81" s="170">
        <f t="shared" si="27"/>
        <v>0</v>
      </c>
      <c r="W81" s="170">
        <f t="shared" si="27"/>
        <v>0</v>
      </c>
      <c r="X81" s="170">
        <f t="shared" si="27"/>
        <v>0</v>
      </c>
      <c r="Y81" s="170">
        <f t="shared" si="15"/>
        <v>0</v>
      </c>
      <c r="Z81" s="170">
        <f t="shared" si="15"/>
        <v>0</v>
      </c>
      <c r="AA81" s="170">
        <f t="shared" si="14"/>
        <v>0</v>
      </c>
      <c r="AB81" s="170">
        <f t="shared" si="14"/>
        <v>0</v>
      </c>
      <c r="AC81" s="170">
        <f t="shared" si="14"/>
        <v>0</v>
      </c>
      <c r="AD81" s="170">
        <f t="shared" si="14"/>
        <v>0</v>
      </c>
      <c r="AE81" s="170">
        <f t="shared" si="20"/>
        <v>0</v>
      </c>
      <c r="AF81" s="170">
        <f t="shared" si="20"/>
        <v>0</v>
      </c>
      <c r="AG81" s="170">
        <f t="shared" si="20"/>
        <v>0</v>
      </c>
      <c r="AH81" s="170">
        <f t="shared" si="20"/>
        <v>0</v>
      </c>
      <c r="AI81" s="170">
        <f t="shared" si="20"/>
        <v>0</v>
      </c>
      <c r="AJ81" s="170">
        <f t="shared" si="20"/>
        <v>0</v>
      </c>
      <c r="AK81" s="173">
        <f t="shared" si="32"/>
        <v>0</v>
      </c>
      <c r="AM81" s="174"/>
      <c r="AN81" s="175">
        <f t="shared" si="35"/>
        <v>0</v>
      </c>
      <c r="AO81" s="176">
        <f t="shared" si="35"/>
        <v>0</v>
      </c>
      <c r="AP81" s="176">
        <f t="shared" si="35"/>
        <v>0</v>
      </c>
      <c r="AQ81" s="176">
        <f t="shared" si="35"/>
        <v>0</v>
      </c>
      <c r="AR81" s="176">
        <f t="shared" si="35"/>
        <v>0</v>
      </c>
      <c r="AS81" s="176">
        <f t="shared" si="35"/>
        <v>0</v>
      </c>
      <c r="AT81" s="176">
        <f t="shared" si="35"/>
        <v>0</v>
      </c>
      <c r="AU81" s="176">
        <f t="shared" si="35"/>
        <v>0</v>
      </c>
      <c r="AV81" s="176">
        <f t="shared" si="35"/>
        <v>0</v>
      </c>
      <c r="AW81" s="176">
        <f t="shared" si="35"/>
        <v>0</v>
      </c>
      <c r="AX81" s="176">
        <f t="shared" si="35"/>
        <v>0</v>
      </c>
      <c r="AY81" s="176">
        <f t="shared" si="35"/>
        <v>0</v>
      </c>
      <c r="AZ81" s="176">
        <f t="shared" si="35"/>
        <v>0</v>
      </c>
      <c r="BA81" s="176">
        <f t="shared" si="35"/>
        <v>0</v>
      </c>
      <c r="BB81" s="176">
        <f t="shared" si="35"/>
        <v>0</v>
      </c>
      <c r="BC81" s="176">
        <f t="shared" si="33"/>
        <v>0</v>
      </c>
      <c r="BD81" s="176">
        <f t="shared" si="33"/>
        <v>0</v>
      </c>
      <c r="BE81" s="176">
        <f t="shared" si="33"/>
        <v>0</v>
      </c>
      <c r="BF81" s="176">
        <f t="shared" si="33"/>
        <v>0</v>
      </c>
      <c r="BG81" s="176">
        <f t="shared" si="33"/>
        <v>0</v>
      </c>
      <c r="BH81" s="176">
        <f t="shared" si="33"/>
        <v>0</v>
      </c>
      <c r="BI81" s="176">
        <f t="shared" si="33"/>
        <v>0</v>
      </c>
      <c r="BJ81" s="176">
        <f t="shared" si="33"/>
        <v>0</v>
      </c>
      <c r="BK81" s="176">
        <f t="shared" si="33"/>
        <v>0</v>
      </c>
      <c r="BL81" s="176">
        <f t="shared" si="33"/>
        <v>0</v>
      </c>
      <c r="BM81" s="176">
        <f t="shared" si="33"/>
        <v>0</v>
      </c>
      <c r="BN81" s="176">
        <f t="shared" si="33"/>
        <v>0</v>
      </c>
      <c r="BO81" s="176">
        <f t="shared" si="33"/>
        <v>0</v>
      </c>
      <c r="BQ81" s="174"/>
      <c r="BR81" s="177">
        <f t="shared" si="36"/>
        <v>200468.88894017853</v>
      </c>
      <c r="BS81" s="178">
        <f t="shared" si="36"/>
        <v>200468.88894017853</v>
      </c>
      <c r="BT81" s="178">
        <f t="shared" si="36"/>
        <v>200468.88894017853</v>
      </c>
      <c r="BU81" s="178">
        <f t="shared" si="36"/>
        <v>200468.88894017853</v>
      </c>
      <c r="BV81" s="178">
        <f t="shared" si="36"/>
        <v>178024.14799094081</v>
      </c>
      <c r="BW81" s="178">
        <f t="shared" si="36"/>
        <v>0</v>
      </c>
      <c r="BX81" s="178">
        <f t="shared" si="36"/>
        <v>0</v>
      </c>
      <c r="BY81" s="178">
        <f t="shared" si="36"/>
        <v>0</v>
      </c>
      <c r="BZ81" s="178">
        <f t="shared" si="36"/>
        <v>0</v>
      </c>
      <c r="CA81" s="178">
        <f t="shared" si="36"/>
        <v>0</v>
      </c>
      <c r="CB81" s="178">
        <f t="shared" si="36"/>
        <v>0</v>
      </c>
      <c r="CC81" s="178">
        <f t="shared" si="36"/>
        <v>0</v>
      </c>
      <c r="CD81" s="178">
        <f t="shared" si="36"/>
        <v>0</v>
      </c>
      <c r="CE81" s="178">
        <f t="shared" si="36"/>
        <v>0</v>
      </c>
      <c r="CF81" s="178">
        <f t="shared" si="36"/>
        <v>0</v>
      </c>
      <c r="CG81" s="178">
        <f t="shared" si="34"/>
        <v>0</v>
      </c>
      <c r="CH81" s="178">
        <f t="shared" si="34"/>
        <v>0</v>
      </c>
      <c r="CI81" s="178">
        <f t="shared" si="34"/>
        <v>0</v>
      </c>
      <c r="CJ81" s="178">
        <f t="shared" si="34"/>
        <v>0</v>
      </c>
      <c r="CK81" s="178">
        <f t="shared" si="34"/>
        <v>0</v>
      </c>
      <c r="CL81" s="178">
        <f t="shared" si="34"/>
        <v>0</v>
      </c>
      <c r="CM81" s="178">
        <f t="shared" si="34"/>
        <v>0</v>
      </c>
      <c r="CN81" s="178">
        <f t="shared" si="34"/>
        <v>0</v>
      </c>
      <c r="CO81" s="178">
        <f t="shared" si="34"/>
        <v>0</v>
      </c>
      <c r="CP81" s="178">
        <f t="shared" si="34"/>
        <v>0</v>
      </c>
      <c r="CQ81" s="178">
        <f t="shared" si="34"/>
        <v>0</v>
      </c>
      <c r="CR81" s="178">
        <f t="shared" si="34"/>
        <v>0</v>
      </c>
      <c r="CS81" s="178">
        <f t="shared" si="34"/>
        <v>0</v>
      </c>
    </row>
    <row r="82" spans="1:97" x14ac:dyDescent="0.4">
      <c r="A82" s="167">
        <v>1900382</v>
      </c>
      <c r="B82" s="168" t="s">
        <v>243</v>
      </c>
      <c r="C82" s="169">
        <v>14.004255456864431</v>
      </c>
      <c r="D82" s="170">
        <v>71.227717087653588</v>
      </c>
      <c r="E82" s="170">
        <v>58.549183446051238</v>
      </c>
      <c r="F82" s="171">
        <v>7.8227397335778708E-3</v>
      </c>
      <c r="G82" s="170">
        <v>0</v>
      </c>
      <c r="H82" s="172"/>
      <c r="I82" s="170">
        <f t="shared" si="22"/>
        <v>58.549183446051238</v>
      </c>
      <c r="J82" s="170">
        <f t="shared" si="22"/>
        <v>58.549183446051238</v>
      </c>
      <c r="K82" s="170">
        <f t="shared" si="22"/>
        <v>58.549183446051238</v>
      </c>
      <c r="L82" s="170">
        <f t="shared" si="22"/>
        <v>58.549183446051238</v>
      </c>
      <c r="M82" s="170">
        <f t="shared" si="22"/>
        <v>58.549183446051238</v>
      </c>
      <c r="N82" s="170">
        <f t="shared" si="27"/>
        <v>58.549183446051238</v>
      </c>
      <c r="O82" s="170">
        <f t="shared" si="27"/>
        <v>58.549183446051238</v>
      </c>
      <c r="P82" s="170">
        <f t="shared" si="27"/>
        <v>58.549183446051238</v>
      </c>
      <c r="Q82" s="170">
        <f t="shared" si="27"/>
        <v>58.549183446051238</v>
      </c>
      <c r="R82" s="170">
        <f t="shared" si="27"/>
        <v>58.549183446051238</v>
      </c>
      <c r="S82" s="170">
        <f t="shared" si="27"/>
        <v>58.549183446051238</v>
      </c>
      <c r="T82" s="170">
        <f t="shared" si="27"/>
        <v>58.549183446051238</v>
      </c>
      <c r="U82" s="170">
        <f t="shared" si="27"/>
        <v>58.549183446051238</v>
      </c>
      <c r="V82" s="170">
        <f t="shared" si="27"/>
        <v>58.549183446051238</v>
      </c>
      <c r="W82" s="170">
        <f t="shared" si="27"/>
        <v>0.24915352460234588</v>
      </c>
      <c r="X82" s="170">
        <f t="shared" si="27"/>
        <v>0</v>
      </c>
      <c r="Y82" s="170">
        <f t="shared" si="15"/>
        <v>0</v>
      </c>
      <c r="Z82" s="170">
        <f t="shared" si="15"/>
        <v>0</v>
      </c>
      <c r="AA82" s="170">
        <f t="shared" si="14"/>
        <v>0</v>
      </c>
      <c r="AB82" s="170">
        <f t="shared" si="14"/>
        <v>0</v>
      </c>
      <c r="AC82" s="170">
        <f t="shared" si="14"/>
        <v>0</v>
      </c>
      <c r="AD82" s="170">
        <f t="shared" si="14"/>
        <v>0</v>
      </c>
      <c r="AE82" s="170">
        <f t="shared" si="20"/>
        <v>0</v>
      </c>
      <c r="AF82" s="170">
        <f t="shared" si="20"/>
        <v>0</v>
      </c>
      <c r="AG82" s="170">
        <f t="shared" si="20"/>
        <v>0</v>
      </c>
      <c r="AH82" s="170">
        <f t="shared" si="20"/>
        <v>0</v>
      </c>
      <c r="AI82" s="170">
        <f t="shared" si="20"/>
        <v>0</v>
      </c>
      <c r="AJ82" s="170">
        <f t="shared" si="20"/>
        <v>0</v>
      </c>
      <c r="AK82" s="173">
        <f t="shared" si="32"/>
        <v>819.93772176931941</v>
      </c>
      <c r="AM82" s="174"/>
      <c r="AN82" s="175">
        <f t="shared" si="35"/>
        <v>7.8227397335778708E-3</v>
      </c>
      <c r="AO82" s="176">
        <f t="shared" si="35"/>
        <v>7.8227397335778708E-3</v>
      </c>
      <c r="AP82" s="176">
        <f t="shared" si="35"/>
        <v>7.8227397335778708E-3</v>
      </c>
      <c r="AQ82" s="176">
        <f t="shared" si="35"/>
        <v>7.8227397335778708E-3</v>
      </c>
      <c r="AR82" s="176">
        <f t="shared" si="35"/>
        <v>7.8227397335778708E-3</v>
      </c>
      <c r="AS82" s="176">
        <f t="shared" si="35"/>
        <v>7.8227397335778708E-3</v>
      </c>
      <c r="AT82" s="176">
        <f t="shared" si="35"/>
        <v>7.8227397335778708E-3</v>
      </c>
      <c r="AU82" s="176">
        <f t="shared" si="35"/>
        <v>7.8227397335778708E-3</v>
      </c>
      <c r="AV82" s="176">
        <f t="shared" si="35"/>
        <v>7.8227397335778708E-3</v>
      </c>
      <c r="AW82" s="176">
        <f t="shared" si="35"/>
        <v>7.8227397335778708E-3</v>
      </c>
      <c r="AX82" s="176">
        <f t="shared" si="35"/>
        <v>7.8227397335778708E-3</v>
      </c>
      <c r="AY82" s="176">
        <f t="shared" si="35"/>
        <v>7.8227397335778708E-3</v>
      </c>
      <c r="AZ82" s="176">
        <f t="shared" si="35"/>
        <v>7.8227397335778708E-3</v>
      </c>
      <c r="BA82" s="176">
        <f t="shared" si="35"/>
        <v>7.8227397335778708E-3</v>
      </c>
      <c r="BB82" s="176">
        <f t="shared" si="35"/>
        <v>3.3289331497913388E-5</v>
      </c>
      <c r="BC82" s="176">
        <f t="shared" si="33"/>
        <v>0</v>
      </c>
      <c r="BD82" s="176">
        <f t="shared" si="33"/>
        <v>0</v>
      </c>
      <c r="BE82" s="176">
        <f t="shared" si="33"/>
        <v>0</v>
      </c>
      <c r="BF82" s="176">
        <f t="shared" si="33"/>
        <v>0</v>
      </c>
      <c r="BG82" s="176">
        <f t="shared" si="33"/>
        <v>0</v>
      </c>
      <c r="BH82" s="176">
        <f t="shared" si="33"/>
        <v>0</v>
      </c>
      <c r="BI82" s="176">
        <f t="shared" si="33"/>
        <v>0</v>
      </c>
      <c r="BJ82" s="176">
        <f t="shared" si="33"/>
        <v>0</v>
      </c>
      <c r="BK82" s="176">
        <f t="shared" si="33"/>
        <v>0</v>
      </c>
      <c r="BL82" s="176">
        <f t="shared" si="33"/>
        <v>0</v>
      </c>
      <c r="BM82" s="176">
        <f t="shared" si="33"/>
        <v>0</v>
      </c>
      <c r="BN82" s="176">
        <f t="shared" si="33"/>
        <v>0</v>
      </c>
      <c r="BO82" s="176">
        <f t="shared" si="33"/>
        <v>0</v>
      </c>
      <c r="BQ82" s="174"/>
      <c r="BR82" s="177">
        <f t="shared" si="36"/>
        <v>0</v>
      </c>
      <c r="BS82" s="178">
        <f t="shared" si="36"/>
        <v>0</v>
      </c>
      <c r="BT82" s="178">
        <f t="shared" si="36"/>
        <v>0</v>
      </c>
      <c r="BU82" s="178">
        <f t="shared" si="36"/>
        <v>0</v>
      </c>
      <c r="BV82" s="178">
        <f t="shared" si="36"/>
        <v>0</v>
      </c>
      <c r="BW82" s="178">
        <f t="shared" si="36"/>
        <v>0</v>
      </c>
      <c r="BX82" s="178">
        <f t="shared" si="36"/>
        <v>0</v>
      </c>
      <c r="BY82" s="178">
        <f t="shared" si="36"/>
        <v>0</v>
      </c>
      <c r="BZ82" s="178">
        <f t="shared" si="36"/>
        <v>0</v>
      </c>
      <c r="CA82" s="178">
        <f t="shared" si="36"/>
        <v>0</v>
      </c>
      <c r="CB82" s="178">
        <f t="shared" si="36"/>
        <v>0</v>
      </c>
      <c r="CC82" s="178">
        <f t="shared" si="36"/>
        <v>0</v>
      </c>
      <c r="CD82" s="178">
        <f t="shared" si="36"/>
        <v>0</v>
      </c>
      <c r="CE82" s="178">
        <f t="shared" si="36"/>
        <v>0</v>
      </c>
      <c r="CF82" s="178">
        <f t="shared" si="36"/>
        <v>0</v>
      </c>
      <c r="CG82" s="178">
        <f t="shared" si="34"/>
        <v>0</v>
      </c>
      <c r="CH82" s="178">
        <f t="shared" si="34"/>
        <v>0</v>
      </c>
      <c r="CI82" s="178">
        <f t="shared" si="34"/>
        <v>0</v>
      </c>
      <c r="CJ82" s="178">
        <f t="shared" si="34"/>
        <v>0</v>
      </c>
      <c r="CK82" s="178">
        <f t="shared" si="34"/>
        <v>0</v>
      </c>
      <c r="CL82" s="178">
        <f t="shared" si="34"/>
        <v>0</v>
      </c>
      <c r="CM82" s="178">
        <f t="shared" si="34"/>
        <v>0</v>
      </c>
      <c r="CN82" s="178">
        <f t="shared" si="34"/>
        <v>0</v>
      </c>
      <c r="CO82" s="178">
        <f t="shared" si="34"/>
        <v>0</v>
      </c>
      <c r="CP82" s="178">
        <f t="shared" si="34"/>
        <v>0</v>
      </c>
      <c r="CQ82" s="178">
        <f t="shared" si="34"/>
        <v>0</v>
      </c>
      <c r="CR82" s="178">
        <f t="shared" si="34"/>
        <v>0</v>
      </c>
      <c r="CS82" s="178">
        <f t="shared" si="34"/>
        <v>0</v>
      </c>
    </row>
    <row r="83" spans="1:97" x14ac:dyDescent="0.4">
      <c r="A83" s="167">
        <v>1900404</v>
      </c>
      <c r="B83" s="168" t="s">
        <v>244</v>
      </c>
      <c r="C83" s="169">
        <v>13.271725171428447</v>
      </c>
      <c r="D83" s="170">
        <v>7.361196846624587</v>
      </c>
      <c r="E83" s="170">
        <v>6.0509038079254109</v>
      </c>
      <c r="F83" s="171">
        <v>7.3346925102995945E-3</v>
      </c>
      <c r="G83" s="170">
        <v>0</v>
      </c>
      <c r="H83" s="172"/>
      <c r="I83" s="170">
        <f t="shared" si="22"/>
        <v>6.0509038079254109</v>
      </c>
      <c r="J83" s="170">
        <f t="shared" si="22"/>
        <v>6.0509038079254109</v>
      </c>
      <c r="K83" s="170">
        <f t="shared" si="22"/>
        <v>6.0509038079254109</v>
      </c>
      <c r="L83" s="170">
        <f t="shared" si="22"/>
        <v>6.0509038079254109</v>
      </c>
      <c r="M83" s="170">
        <f t="shared" si="22"/>
        <v>6.0509038079254109</v>
      </c>
      <c r="N83" s="170">
        <f t="shared" si="27"/>
        <v>6.0509038079254109</v>
      </c>
      <c r="O83" s="170">
        <f t="shared" si="27"/>
        <v>6.0509038079254109</v>
      </c>
      <c r="P83" s="170">
        <f t="shared" si="27"/>
        <v>6.0509038079254109</v>
      </c>
      <c r="Q83" s="170">
        <f t="shared" si="27"/>
        <v>6.0509038079254109</v>
      </c>
      <c r="R83" s="170">
        <f t="shared" si="27"/>
        <v>6.0509038079254109</v>
      </c>
      <c r="S83" s="170">
        <f t="shared" si="27"/>
        <v>6.0509038079254109</v>
      </c>
      <c r="T83" s="170">
        <f t="shared" si="27"/>
        <v>6.0509038079254109</v>
      </c>
      <c r="U83" s="170">
        <f t="shared" si="27"/>
        <v>6.0509038079254109</v>
      </c>
      <c r="V83" s="170">
        <f t="shared" si="27"/>
        <v>1.6441828745055722</v>
      </c>
      <c r="W83" s="170">
        <f t="shared" si="27"/>
        <v>0</v>
      </c>
      <c r="X83" s="170">
        <f t="shared" si="27"/>
        <v>0</v>
      </c>
      <c r="Y83" s="170">
        <f t="shared" si="15"/>
        <v>0</v>
      </c>
      <c r="Z83" s="170">
        <f t="shared" si="15"/>
        <v>0</v>
      </c>
      <c r="AA83" s="170">
        <f t="shared" si="14"/>
        <v>0</v>
      </c>
      <c r="AB83" s="170">
        <f t="shared" si="14"/>
        <v>0</v>
      </c>
      <c r="AC83" s="170">
        <f t="shared" si="14"/>
        <v>0</v>
      </c>
      <c r="AD83" s="170">
        <f t="shared" si="14"/>
        <v>0</v>
      </c>
      <c r="AE83" s="170">
        <f t="shared" si="20"/>
        <v>0</v>
      </c>
      <c r="AF83" s="170">
        <f t="shared" si="20"/>
        <v>0</v>
      </c>
      <c r="AG83" s="170">
        <f t="shared" si="20"/>
        <v>0</v>
      </c>
      <c r="AH83" s="170">
        <f t="shared" si="20"/>
        <v>0</v>
      </c>
      <c r="AI83" s="170">
        <f t="shared" si="20"/>
        <v>0</v>
      </c>
      <c r="AJ83" s="170">
        <f t="shared" si="20"/>
        <v>0</v>
      </c>
      <c r="AK83" s="173">
        <f t="shared" si="32"/>
        <v>80.305932377535896</v>
      </c>
      <c r="AM83" s="174"/>
      <c r="AN83" s="175">
        <f t="shared" si="35"/>
        <v>7.3346925102995945E-3</v>
      </c>
      <c r="AO83" s="176">
        <f t="shared" si="35"/>
        <v>7.3346925102995945E-3</v>
      </c>
      <c r="AP83" s="176">
        <f t="shared" si="35"/>
        <v>7.3346925102995945E-3</v>
      </c>
      <c r="AQ83" s="176">
        <f t="shared" si="35"/>
        <v>7.3346925102995945E-3</v>
      </c>
      <c r="AR83" s="176">
        <f t="shared" si="35"/>
        <v>7.3346925102995945E-3</v>
      </c>
      <c r="AS83" s="176">
        <f t="shared" si="35"/>
        <v>7.3346925102995945E-3</v>
      </c>
      <c r="AT83" s="176">
        <f t="shared" si="35"/>
        <v>7.3346925102995945E-3</v>
      </c>
      <c r="AU83" s="176">
        <f t="shared" si="35"/>
        <v>7.3346925102995945E-3</v>
      </c>
      <c r="AV83" s="176">
        <f t="shared" si="35"/>
        <v>7.3346925102995945E-3</v>
      </c>
      <c r="AW83" s="176">
        <f t="shared" si="35"/>
        <v>7.3346925102995945E-3</v>
      </c>
      <c r="AX83" s="176">
        <f t="shared" si="35"/>
        <v>7.3346925102995945E-3</v>
      </c>
      <c r="AY83" s="176">
        <f t="shared" si="35"/>
        <v>7.3346925102995945E-3</v>
      </c>
      <c r="AZ83" s="176">
        <f t="shared" si="35"/>
        <v>7.3346925102995945E-3</v>
      </c>
      <c r="BA83" s="176">
        <f t="shared" si="35"/>
        <v>1.9930205797361001E-3</v>
      </c>
      <c r="BB83" s="176">
        <f t="shared" si="35"/>
        <v>0</v>
      </c>
      <c r="BC83" s="176">
        <f t="shared" si="33"/>
        <v>0</v>
      </c>
      <c r="BD83" s="176">
        <f t="shared" si="33"/>
        <v>0</v>
      </c>
      <c r="BE83" s="176">
        <f t="shared" si="33"/>
        <v>0</v>
      </c>
      <c r="BF83" s="176">
        <f t="shared" si="33"/>
        <v>0</v>
      </c>
      <c r="BG83" s="176">
        <f t="shared" si="33"/>
        <v>0</v>
      </c>
      <c r="BH83" s="176">
        <f t="shared" si="33"/>
        <v>0</v>
      </c>
      <c r="BI83" s="176">
        <f t="shared" si="33"/>
        <v>0</v>
      </c>
      <c r="BJ83" s="176">
        <f t="shared" si="33"/>
        <v>0</v>
      </c>
      <c r="BK83" s="176">
        <f t="shared" si="33"/>
        <v>0</v>
      </c>
      <c r="BL83" s="176">
        <f t="shared" si="33"/>
        <v>0</v>
      </c>
      <c r="BM83" s="176">
        <f t="shared" si="33"/>
        <v>0</v>
      </c>
      <c r="BN83" s="176">
        <f t="shared" si="33"/>
        <v>0</v>
      </c>
      <c r="BO83" s="176">
        <f t="shared" si="33"/>
        <v>0</v>
      </c>
      <c r="BQ83" s="174"/>
      <c r="BR83" s="177">
        <f t="shared" si="36"/>
        <v>0</v>
      </c>
      <c r="BS83" s="178">
        <f t="shared" si="36"/>
        <v>0</v>
      </c>
      <c r="BT83" s="178">
        <f t="shared" si="36"/>
        <v>0</v>
      </c>
      <c r="BU83" s="178">
        <f t="shared" si="36"/>
        <v>0</v>
      </c>
      <c r="BV83" s="178">
        <f t="shared" si="36"/>
        <v>0</v>
      </c>
      <c r="BW83" s="178">
        <f t="shared" si="36"/>
        <v>0</v>
      </c>
      <c r="BX83" s="178">
        <f t="shared" si="36"/>
        <v>0</v>
      </c>
      <c r="BY83" s="178">
        <f t="shared" si="36"/>
        <v>0</v>
      </c>
      <c r="BZ83" s="178">
        <f t="shared" si="36"/>
        <v>0</v>
      </c>
      <c r="CA83" s="178">
        <f t="shared" si="36"/>
        <v>0</v>
      </c>
      <c r="CB83" s="178">
        <f t="shared" si="36"/>
        <v>0</v>
      </c>
      <c r="CC83" s="178">
        <f t="shared" si="36"/>
        <v>0</v>
      </c>
      <c r="CD83" s="178">
        <f t="shared" si="36"/>
        <v>0</v>
      </c>
      <c r="CE83" s="178">
        <f t="shared" si="36"/>
        <v>0</v>
      </c>
      <c r="CF83" s="178">
        <f t="shared" si="36"/>
        <v>0</v>
      </c>
      <c r="CG83" s="178">
        <f t="shared" si="34"/>
        <v>0</v>
      </c>
      <c r="CH83" s="178">
        <f t="shared" si="34"/>
        <v>0</v>
      </c>
      <c r="CI83" s="178">
        <f t="shared" si="34"/>
        <v>0</v>
      </c>
      <c r="CJ83" s="178">
        <f t="shared" si="34"/>
        <v>0</v>
      </c>
      <c r="CK83" s="178">
        <f t="shared" si="34"/>
        <v>0</v>
      </c>
      <c r="CL83" s="178">
        <f t="shared" si="34"/>
        <v>0</v>
      </c>
      <c r="CM83" s="178">
        <f t="shared" si="34"/>
        <v>0</v>
      </c>
      <c r="CN83" s="178">
        <f t="shared" si="34"/>
        <v>0</v>
      </c>
      <c r="CO83" s="178">
        <f t="shared" si="34"/>
        <v>0</v>
      </c>
      <c r="CP83" s="178">
        <f t="shared" si="34"/>
        <v>0</v>
      </c>
      <c r="CQ83" s="178">
        <f t="shared" si="34"/>
        <v>0</v>
      </c>
      <c r="CR83" s="178">
        <f t="shared" si="34"/>
        <v>0</v>
      </c>
      <c r="CS83" s="178">
        <f t="shared" si="34"/>
        <v>0</v>
      </c>
    </row>
    <row r="84" spans="1:97" x14ac:dyDescent="0.4">
      <c r="A84" s="167">
        <v>1900419</v>
      </c>
      <c r="B84" s="168" t="s">
        <v>243</v>
      </c>
      <c r="C84" s="169">
        <v>22.484978397833576</v>
      </c>
      <c r="D84" s="170">
        <v>702.29705123208487</v>
      </c>
      <c r="E84" s="170">
        <v>577.28817611277373</v>
      </c>
      <c r="F84" s="171">
        <v>5.5126054998341646E-2</v>
      </c>
      <c r="G84" s="170">
        <v>0</v>
      </c>
      <c r="H84" s="172"/>
      <c r="I84" s="170">
        <f t="shared" si="22"/>
        <v>577.28817611277373</v>
      </c>
      <c r="J84" s="170">
        <f t="shared" si="22"/>
        <v>577.28817611277373</v>
      </c>
      <c r="K84" s="170">
        <f t="shared" si="22"/>
        <v>577.28817611277373</v>
      </c>
      <c r="L84" s="170">
        <f t="shared" si="22"/>
        <v>577.28817611277373</v>
      </c>
      <c r="M84" s="170">
        <f t="shared" si="22"/>
        <v>577.28817611277373</v>
      </c>
      <c r="N84" s="170">
        <f t="shared" si="27"/>
        <v>577.28817611277373</v>
      </c>
      <c r="O84" s="170">
        <f t="shared" si="27"/>
        <v>577.28817611277373</v>
      </c>
      <c r="P84" s="170">
        <f t="shared" ref="P84:AE104" si="37">IF(P$2&lt;$C84,$E84,IF((($C84-P$2+1)&gt;0),($C84-P$2+1)*O84,0))</f>
        <v>577.28817611277373</v>
      </c>
      <c r="Q84" s="170">
        <f t="shared" si="37"/>
        <v>577.28817611277373</v>
      </c>
      <c r="R84" s="170">
        <f t="shared" si="37"/>
        <v>577.28817611277373</v>
      </c>
      <c r="S84" s="170">
        <f t="shared" si="37"/>
        <v>577.28817611277373</v>
      </c>
      <c r="T84" s="170">
        <f t="shared" si="37"/>
        <v>577.28817611277373</v>
      </c>
      <c r="U84" s="170">
        <f t="shared" si="37"/>
        <v>577.28817611277373</v>
      </c>
      <c r="V84" s="170">
        <f t="shared" si="37"/>
        <v>577.28817611277373</v>
      </c>
      <c r="W84" s="170">
        <f t="shared" si="37"/>
        <v>577.28817611277373</v>
      </c>
      <c r="X84" s="170">
        <f t="shared" si="37"/>
        <v>577.28817611277373</v>
      </c>
      <c r="Y84" s="170">
        <f t="shared" si="15"/>
        <v>577.28817611277373</v>
      </c>
      <c r="Z84" s="170">
        <f t="shared" si="15"/>
        <v>577.28817611277373</v>
      </c>
      <c r="AA84" s="170">
        <f t="shared" si="14"/>
        <v>577.28817611277373</v>
      </c>
      <c r="AB84" s="170">
        <f t="shared" si="14"/>
        <v>577.28817611277373</v>
      </c>
      <c r="AC84" s="170">
        <f t="shared" si="14"/>
        <v>577.28817611277373</v>
      </c>
      <c r="AD84" s="170">
        <f t="shared" si="14"/>
        <v>577.28817611277373</v>
      </c>
      <c r="AE84" s="170">
        <f t="shared" si="20"/>
        <v>279.97229473944014</v>
      </c>
      <c r="AF84" s="170">
        <f t="shared" si="20"/>
        <v>0</v>
      </c>
      <c r="AG84" s="170">
        <f t="shared" si="20"/>
        <v>0</v>
      </c>
      <c r="AH84" s="170">
        <f t="shared" ref="AH84:AJ147" si="38">IF(AH$2&lt;$C84,$E84,IF((($C84-AH$2+1)&gt;0),($C84-AH$2+1)*AG84,0))</f>
        <v>0</v>
      </c>
      <c r="AI84" s="170">
        <f t="shared" si="38"/>
        <v>0</v>
      </c>
      <c r="AJ84" s="170">
        <f t="shared" si="38"/>
        <v>0</v>
      </c>
      <c r="AK84" s="173">
        <f t="shared" si="32"/>
        <v>12980.312169220462</v>
      </c>
      <c r="AM84" s="174"/>
      <c r="AN84" s="175">
        <f t="shared" si="35"/>
        <v>5.5126054998341646E-2</v>
      </c>
      <c r="AO84" s="176">
        <f t="shared" si="35"/>
        <v>5.5126054998341646E-2</v>
      </c>
      <c r="AP84" s="176">
        <f t="shared" si="35"/>
        <v>5.5126054998341646E-2</v>
      </c>
      <c r="AQ84" s="176">
        <f t="shared" si="35"/>
        <v>5.5126054998341646E-2</v>
      </c>
      <c r="AR84" s="176">
        <f t="shared" si="35"/>
        <v>5.5126054998341646E-2</v>
      </c>
      <c r="AS84" s="176">
        <f t="shared" si="35"/>
        <v>5.5126054998341646E-2</v>
      </c>
      <c r="AT84" s="176">
        <f t="shared" si="35"/>
        <v>5.5126054998341646E-2</v>
      </c>
      <c r="AU84" s="176">
        <f t="shared" si="35"/>
        <v>5.5126054998341646E-2</v>
      </c>
      <c r="AV84" s="176">
        <f t="shared" si="35"/>
        <v>5.5126054998341646E-2</v>
      </c>
      <c r="AW84" s="176">
        <f t="shared" si="35"/>
        <v>5.5126054998341646E-2</v>
      </c>
      <c r="AX84" s="176">
        <f t="shared" si="35"/>
        <v>5.5126054998341646E-2</v>
      </c>
      <c r="AY84" s="176">
        <f t="shared" si="35"/>
        <v>5.5126054998341646E-2</v>
      </c>
      <c r="AZ84" s="176">
        <f t="shared" si="35"/>
        <v>5.5126054998341646E-2</v>
      </c>
      <c r="BA84" s="176">
        <f t="shared" si="35"/>
        <v>5.5126054998341646E-2</v>
      </c>
      <c r="BB84" s="176">
        <f t="shared" si="35"/>
        <v>5.5126054998341646E-2</v>
      </c>
      <c r="BC84" s="176">
        <f t="shared" si="33"/>
        <v>5.5126054998341646E-2</v>
      </c>
      <c r="BD84" s="176">
        <f t="shared" si="33"/>
        <v>5.5126054998341646E-2</v>
      </c>
      <c r="BE84" s="176">
        <f t="shared" si="33"/>
        <v>5.5126054998341646E-2</v>
      </c>
      <c r="BF84" s="176">
        <f t="shared" si="33"/>
        <v>5.5126054998341646E-2</v>
      </c>
      <c r="BG84" s="176">
        <f t="shared" si="33"/>
        <v>5.5126054998341646E-2</v>
      </c>
      <c r="BH84" s="176">
        <f t="shared" si="33"/>
        <v>5.5126054998341646E-2</v>
      </c>
      <c r="BI84" s="176">
        <f t="shared" si="33"/>
        <v>5.5126054998341646E-2</v>
      </c>
      <c r="BJ84" s="176">
        <f t="shared" si="33"/>
        <v>2.6734945831981313E-2</v>
      </c>
      <c r="BK84" s="176">
        <f t="shared" si="33"/>
        <v>0</v>
      </c>
      <c r="BL84" s="176">
        <f t="shared" si="33"/>
        <v>0</v>
      </c>
      <c r="BM84" s="176">
        <f t="shared" si="33"/>
        <v>0</v>
      </c>
      <c r="BN84" s="176">
        <f t="shared" si="33"/>
        <v>0</v>
      </c>
      <c r="BO84" s="176">
        <f t="shared" si="33"/>
        <v>0</v>
      </c>
      <c r="BQ84" s="174"/>
      <c r="BR84" s="177">
        <f t="shared" si="36"/>
        <v>0</v>
      </c>
      <c r="BS84" s="178">
        <f t="shared" si="36"/>
        <v>0</v>
      </c>
      <c r="BT84" s="178">
        <f t="shared" si="36"/>
        <v>0</v>
      </c>
      <c r="BU84" s="178">
        <f t="shared" si="36"/>
        <v>0</v>
      </c>
      <c r="BV84" s="178">
        <f t="shared" si="36"/>
        <v>0</v>
      </c>
      <c r="BW84" s="178">
        <f t="shared" si="36"/>
        <v>0</v>
      </c>
      <c r="BX84" s="178">
        <f t="shared" si="36"/>
        <v>0</v>
      </c>
      <c r="BY84" s="178">
        <f t="shared" si="36"/>
        <v>0</v>
      </c>
      <c r="BZ84" s="178">
        <f t="shared" si="36"/>
        <v>0</v>
      </c>
      <c r="CA84" s="178">
        <f t="shared" si="36"/>
        <v>0</v>
      </c>
      <c r="CB84" s="178">
        <f t="shared" si="36"/>
        <v>0</v>
      </c>
      <c r="CC84" s="178">
        <f t="shared" si="36"/>
        <v>0</v>
      </c>
      <c r="CD84" s="178">
        <f t="shared" si="36"/>
        <v>0</v>
      </c>
      <c r="CE84" s="178">
        <f t="shared" si="36"/>
        <v>0</v>
      </c>
      <c r="CF84" s="178">
        <f t="shared" si="36"/>
        <v>0</v>
      </c>
      <c r="CG84" s="178">
        <f t="shared" si="34"/>
        <v>0</v>
      </c>
      <c r="CH84" s="178">
        <f t="shared" si="34"/>
        <v>0</v>
      </c>
      <c r="CI84" s="178">
        <f t="shared" si="34"/>
        <v>0</v>
      </c>
      <c r="CJ84" s="178">
        <f t="shared" si="34"/>
        <v>0</v>
      </c>
      <c r="CK84" s="178">
        <f t="shared" si="34"/>
        <v>0</v>
      </c>
      <c r="CL84" s="178">
        <f t="shared" si="34"/>
        <v>0</v>
      </c>
      <c r="CM84" s="178">
        <f t="shared" si="34"/>
        <v>0</v>
      </c>
      <c r="CN84" s="178">
        <f t="shared" si="34"/>
        <v>0</v>
      </c>
      <c r="CO84" s="178">
        <f t="shared" si="34"/>
        <v>0</v>
      </c>
      <c r="CP84" s="178">
        <f t="shared" si="34"/>
        <v>0</v>
      </c>
      <c r="CQ84" s="178">
        <f t="shared" si="34"/>
        <v>0</v>
      </c>
      <c r="CR84" s="178">
        <f t="shared" si="34"/>
        <v>0</v>
      </c>
      <c r="CS84" s="178">
        <f t="shared" si="34"/>
        <v>0</v>
      </c>
    </row>
    <row r="85" spans="1:97" x14ac:dyDescent="0.4">
      <c r="A85" s="167">
        <v>1900448</v>
      </c>
      <c r="B85" s="168" t="s">
        <v>243</v>
      </c>
      <c r="C85" s="169">
        <v>16.158756296382037</v>
      </c>
      <c r="D85" s="170">
        <v>35.169447003949777</v>
      </c>
      <c r="E85" s="170">
        <v>28.909285437246716</v>
      </c>
      <c r="F85" s="171">
        <v>6.0915005862469066E-3</v>
      </c>
      <c r="G85" s="170">
        <v>0</v>
      </c>
      <c r="H85" s="172"/>
      <c r="I85" s="170">
        <f t="shared" si="22"/>
        <v>28.909285437246716</v>
      </c>
      <c r="J85" s="170">
        <f t="shared" si="22"/>
        <v>28.909285437246716</v>
      </c>
      <c r="K85" s="170">
        <f t="shared" si="22"/>
        <v>28.909285437246716</v>
      </c>
      <c r="L85" s="170">
        <f t="shared" si="22"/>
        <v>28.909285437246716</v>
      </c>
      <c r="M85" s="170">
        <f t="shared" si="22"/>
        <v>28.909285437246716</v>
      </c>
      <c r="N85" s="170">
        <f t="shared" si="22"/>
        <v>28.909285437246716</v>
      </c>
      <c r="O85" s="170">
        <f t="shared" si="22"/>
        <v>28.909285437246716</v>
      </c>
      <c r="P85" s="170">
        <f t="shared" si="37"/>
        <v>28.909285437246716</v>
      </c>
      <c r="Q85" s="170">
        <f t="shared" si="37"/>
        <v>28.909285437246716</v>
      </c>
      <c r="R85" s="170">
        <f t="shared" si="37"/>
        <v>28.909285437246716</v>
      </c>
      <c r="S85" s="170">
        <f t="shared" si="37"/>
        <v>28.909285437246716</v>
      </c>
      <c r="T85" s="170">
        <f t="shared" si="37"/>
        <v>28.909285437246716</v>
      </c>
      <c r="U85" s="170">
        <f t="shared" si="37"/>
        <v>28.909285437246716</v>
      </c>
      <c r="V85" s="170">
        <f t="shared" si="37"/>
        <v>28.909285437246716</v>
      </c>
      <c r="W85" s="170">
        <f t="shared" si="37"/>
        <v>28.909285437246716</v>
      </c>
      <c r="X85" s="170">
        <f t="shared" si="37"/>
        <v>28.909285437246716</v>
      </c>
      <c r="Y85" s="170">
        <f t="shared" si="15"/>
        <v>4.5895310870684591</v>
      </c>
      <c r="Z85" s="170">
        <f t="shared" si="15"/>
        <v>0</v>
      </c>
      <c r="AA85" s="170">
        <f t="shared" si="14"/>
        <v>0</v>
      </c>
      <c r="AB85" s="170">
        <f t="shared" si="14"/>
        <v>0</v>
      </c>
      <c r="AC85" s="170">
        <f t="shared" si="14"/>
        <v>0</v>
      </c>
      <c r="AD85" s="170">
        <f t="shared" si="14"/>
        <v>0</v>
      </c>
      <c r="AE85" s="170">
        <f t="shared" si="14"/>
        <v>0</v>
      </c>
      <c r="AF85" s="170">
        <f t="shared" si="14"/>
        <v>0</v>
      </c>
      <c r="AG85" s="170">
        <f t="shared" si="14"/>
        <v>0</v>
      </c>
      <c r="AH85" s="170">
        <f t="shared" si="38"/>
        <v>0</v>
      </c>
      <c r="AI85" s="170">
        <f t="shared" si="38"/>
        <v>0</v>
      </c>
      <c r="AJ85" s="170">
        <f t="shared" si="38"/>
        <v>0</v>
      </c>
      <c r="AK85" s="173">
        <f t="shared" si="32"/>
        <v>467.13809808301579</v>
      </c>
      <c r="AM85" s="174"/>
      <c r="AN85" s="175">
        <f t="shared" si="35"/>
        <v>6.0915005862469066E-3</v>
      </c>
      <c r="AO85" s="176">
        <f t="shared" si="35"/>
        <v>6.0915005862469066E-3</v>
      </c>
      <c r="AP85" s="176">
        <f t="shared" si="35"/>
        <v>6.0915005862469066E-3</v>
      </c>
      <c r="AQ85" s="176">
        <f t="shared" si="35"/>
        <v>6.0915005862469066E-3</v>
      </c>
      <c r="AR85" s="176">
        <f t="shared" si="35"/>
        <v>6.0915005862469066E-3</v>
      </c>
      <c r="AS85" s="176">
        <f t="shared" si="35"/>
        <v>6.0915005862469066E-3</v>
      </c>
      <c r="AT85" s="176">
        <f t="shared" si="35"/>
        <v>6.0915005862469066E-3</v>
      </c>
      <c r="AU85" s="176">
        <f t="shared" si="35"/>
        <v>6.0915005862469066E-3</v>
      </c>
      <c r="AV85" s="176">
        <f t="shared" si="35"/>
        <v>6.0915005862469066E-3</v>
      </c>
      <c r="AW85" s="176">
        <f t="shared" si="35"/>
        <v>6.0915005862469066E-3</v>
      </c>
      <c r="AX85" s="176">
        <f t="shared" si="35"/>
        <v>6.0915005862469066E-3</v>
      </c>
      <c r="AY85" s="176">
        <f t="shared" si="35"/>
        <v>6.0915005862469066E-3</v>
      </c>
      <c r="AZ85" s="176">
        <f t="shared" si="35"/>
        <v>6.0915005862469066E-3</v>
      </c>
      <c r="BA85" s="176">
        <f t="shared" si="35"/>
        <v>6.0915005862469066E-3</v>
      </c>
      <c r="BB85" s="176">
        <f t="shared" si="35"/>
        <v>6.0915005862469066E-3</v>
      </c>
      <c r="BC85" s="176">
        <f t="shared" si="33"/>
        <v>6.0915005862469066E-3</v>
      </c>
      <c r="BD85" s="176">
        <f t="shared" si="33"/>
        <v>9.6706407248156893E-4</v>
      </c>
      <c r="BE85" s="176">
        <f t="shared" si="33"/>
        <v>0</v>
      </c>
      <c r="BF85" s="176">
        <f t="shared" si="33"/>
        <v>0</v>
      </c>
      <c r="BG85" s="176">
        <f t="shared" si="33"/>
        <v>0</v>
      </c>
      <c r="BH85" s="176">
        <f t="shared" si="33"/>
        <v>0</v>
      </c>
      <c r="BI85" s="176">
        <f t="shared" si="33"/>
        <v>0</v>
      </c>
      <c r="BJ85" s="176">
        <f t="shared" si="33"/>
        <v>0</v>
      </c>
      <c r="BK85" s="176">
        <f t="shared" si="33"/>
        <v>0</v>
      </c>
      <c r="BL85" s="176">
        <f t="shared" si="33"/>
        <v>0</v>
      </c>
      <c r="BM85" s="176">
        <f t="shared" si="33"/>
        <v>0</v>
      </c>
      <c r="BN85" s="176">
        <f t="shared" si="33"/>
        <v>0</v>
      </c>
      <c r="BO85" s="176">
        <f t="shared" si="33"/>
        <v>0</v>
      </c>
      <c r="BQ85" s="174"/>
      <c r="BR85" s="177">
        <f t="shared" si="36"/>
        <v>0</v>
      </c>
      <c r="BS85" s="178">
        <f t="shared" si="36"/>
        <v>0</v>
      </c>
      <c r="BT85" s="178">
        <f t="shared" si="36"/>
        <v>0</v>
      </c>
      <c r="BU85" s="178">
        <f t="shared" si="36"/>
        <v>0</v>
      </c>
      <c r="BV85" s="178">
        <f t="shared" si="36"/>
        <v>0</v>
      </c>
      <c r="BW85" s="178">
        <f t="shared" si="36"/>
        <v>0</v>
      </c>
      <c r="BX85" s="178">
        <f t="shared" si="36"/>
        <v>0</v>
      </c>
      <c r="BY85" s="178">
        <f t="shared" si="36"/>
        <v>0</v>
      </c>
      <c r="BZ85" s="178">
        <f t="shared" si="36"/>
        <v>0</v>
      </c>
      <c r="CA85" s="178">
        <f t="shared" si="36"/>
        <v>0</v>
      </c>
      <c r="CB85" s="178">
        <f t="shared" si="36"/>
        <v>0</v>
      </c>
      <c r="CC85" s="178">
        <f t="shared" si="36"/>
        <v>0</v>
      </c>
      <c r="CD85" s="178">
        <f t="shared" si="36"/>
        <v>0</v>
      </c>
      <c r="CE85" s="178">
        <f t="shared" si="36"/>
        <v>0</v>
      </c>
      <c r="CF85" s="178">
        <f t="shared" si="36"/>
        <v>0</v>
      </c>
      <c r="CG85" s="178">
        <f t="shared" si="34"/>
        <v>0</v>
      </c>
      <c r="CH85" s="178">
        <f t="shared" si="34"/>
        <v>0</v>
      </c>
      <c r="CI85" s="178">
        <f t="shared" si="34"/>
        <v>0</v>
      </c>
      <c r="CJ85" s="178">
        <f t="shared" si="34"/>
        <v>0</v>
      </c>
      <c r="CK85" s="178">
        <f t="shared" si="34"/>
        <v>0</v>
      </c>
      <c r="CL85" s="178">
        <f t="shared" si="34"/>
        <v>0</v>
      </c>
      <c r="CM85" s="178">
        <f t="shared" si="34"/>
        <v>0</v>
      </c>
      <c r="CN85" s="178">
        <f t="shared" si="34"/>
        <v>0</v>
      </c>
      <c r="CO85" s="178">
        <f t="shared" si="34"/>
        <v>0</v>
      </c>
      <c r="CP85" s="178">
        <f t="shared" si="34"/>
        <v>0</v>
      </c>
      <c r="CQ85" s="178">
        <f t="shared" si="34"/>
        <v>0</v>
      </c>
      <c r="CR85" s="178">
        <f t="shared" si="34"/>
        <v>0</v>
      </c>
      <c r="CS85" s="178">
        <f t="shared" si="34"/>
        <v>0</v>
      </c>
    </row>
    <row r="86" spans="1:97" x14ac:dyDescent="0.4">
      <c r="A86" s="167">
        <v>1900449</v>
      </c>
      <c r="B86" s="168" t="s">
        <v>243</v>
      </c>
      <c r="C86" s="169">
        <v>16.158756296382037</v>
      </c>
      <c r="D86" s="170">
        <v>182.80554568731017</v>
      </c>
      <c r="E86" s="170">
        <v>150.26615855496894</v>
      </c>
      <c r="F86" s="171">
        <v>3.1665035244417321E-2</v>
      </c>
      <c r="G86" s="170">
        <v>0</v>
      </c>
      <c r="H86" s="172"/>
      <c r="I86" s="170">
        <f t="shared" si="22"/>
        <v>150.26615855496894</v>
      </c>
      <c r="J86" s="170">
        <f t="shared" si="22"/>
        <v>150.26615855496894</v>
      </c>
      <c r="K86" s="170">
        <f t="shared" si="22"/>
        <v>150.26615855496894</v>
      </c>
      <c r="L86" s="170">
        <f t="shared" si="22"/>
        <v>150.26615855496894</v>
      </c>
      <c r="M86" s="170">
        <f t="shared" si="22"/>
        <v>150.26615855496894</v>
      </c>
      <c r="N86" s="170">
        <f t="shared" si="22"/>
        <v>150.26615855496894</v>
      </c>
      <c r="O86" s="170">
        <f t="shared" si="22"/>
        <v>150.26615855496894</v>
      </c>
      <c r="P86" s="170">
        <f t="shared" si="37"/>
        <v>150.26615855496894</v>
      </c>
      <c r="Q86" s="170">
        <f t="shared" si="37"/>
        <v>150.26615855496894</v>
      </c>
      <c r="R86" s="170">
        <f t="shared" si="37"/>
        <v>150.26615855496894</v>
      </c>
      <c r="S86" s="170">
        <f t="shared" si="37"/>
        <v>150.26615855496894</v>
      </c>
      <c r="T86" s="170">
        <f t="shared" si="37"/>
        <v>150.26615855496894</v>
      </c>
      <c r="U86" s="170">
        <f t="shared" si="37"/>
        <v>150.26615855496894</v>
      </c>
      <c r="V86" s="170">
        <f t="shared" si="37"/>
        <v>150.26615855496894</v>
      </c>
      <c r="W86" s="170">
        <f t="shared" si="37"/>
        <v>150.26615855496894</v>
      </c>
      <c r="X86" s="170">
        <f t="shared" si="37"/>
        <v>150.26615855496894</v>
      </c>
      <c r="Y86" s="170">
        <f t="shared" si="15"/>
        <v>23.855698803742886</v>
      </c>
      <c r="Z86" s="170">
        <f t="shared" si="15"/>
        <v>0</v>
      </c>
      <c r="AA86" s="170">
        <f t="shared" si="14"/>
        <v>0</v>
      </c>
      <c r="AB86" s="170">
        <f t="shared" si="14"/>
        <v>0</v>
      </c>
      <c r="AC86" s="170">
        <f t="shared" si="14"/>
        <v>0</v>
      </c>
      <c r="AD86" s="170">
        <f t="shared" si="14"/>
        <v>0</v>
      </c>
      <c r="AE86" s="170">
        <f t="shared" si="14"/>
        <v>0</v>
      </c>
      <c r="AF86" s="170">
        <f t="shared" si="14"/>
        <v>0</v>
      </c>
      <c r="AG86" s="170">
        <f t="shared" si="14"/>
        <v>0</v>
      </c>
      <c r="AH86" s="170">
        <f t="shared" si="38"/>
        <v>0</v>
      </c>
      <c r="AI86" s="170">
        <f t="shared" si="38"/>
        <v>0</v>
      </c>
      <c r="AJ86" s="170">
        <f t="shared" si="38"/>
        <v>0</v>
      </c>
      <c r="AK86" s="173">
        <f t="shared" si="32"/>
        <v>2428.1142356832465</v>
      </c>
      <c r="AM86" s="174"/>
      <c r="AN86" s="175">
        <f t="shared" si="35"/>
        <v>3.1665035244417321E-2</v>
      </c>
      <c r="AO86" s="176">
        <f t="shared" si="35"/>
        <v>3.1665035244417321E-2</v>
      </c>
      <c r="AP86" s="176">
        <f t="shared" si="35"/>
        <v>3.1665035244417321E-2</v>
      </c>
      <c r="AQ86" s="176">
        <f t="shared" si="35"/>
        <v>3.1665035244417321E-2</v>
      </c>
      <c r="AR86" s="176">
        <f t="shared" si="35"/>
        <v>3.1665035244417321E-2</v>
      </c>
      <c r="AS86" s="176">
        <f t="shared" si="35"/>
        <v>3.1665035244417321E-2</v>
      </c>
      <c r="AT86" s="176">
        <f t="shared" si="35"/>
        <v>3.1665035244417321E-2</v>
      </c>
      <c r="AU86" s="176">
        <f t="shared" si="35"/>
        <v>3.1665035244417321E-2</v>
      </c>
      <c r="AV86" s="176">
        <f t="shared" si="35"/>
        <v>3.1665035244417321E-2</v>
      </c>
      <c r="AW86" s="176">
        <f t="shared" si="35"/>
        <v>3.1665035244417321E-2</v>
      </c>
      <c r="AX86" s="176">
        <f t="shared" si="35"/>
        <v>3.1665035244417321E-2</v>
      </c>
      <c r="AY86" s="176">
        <f t="shared" si="35"/>
        <v>3.1665035244417321E-2</v>
      </c>
      <c r="AZ86" s="176">
        <f t="shared" si="35"/>
        <v>3.1665035244417321E-2</v>
      </c>
      <c r="BA86" s="176">
        <f t="shared" si="35"/>
        <v>3.1665035244417321E-2</v>
      </c>
      <c r="BB86" s="176">
        <f t="shared" si="35"/>
        <v>3.1665035244417321E-2</v>
      </c>
      <c r="BC86" s="176">
        <f t="shared" si="33"/>
        <v>3.1665035244417321E-2</v>
      </c>
      <c r="BD86" s="176">
        <f t="shared" si="33"/>
        <v>5.0270237202103786E-3</v>
      </c>
      <c r="BE86" s="176">
        <f t="shared" si="33"/>
        <v>0</v>
      </c>
      <c r="BF86" s="176">
        <f t="shared" si="33"/>
        <v>0</v>
      </c>
      <c r="BG86" s="176">
        <f t="shared" si="33"/>
        <v>0</v>
      </c>
      <c r="BH86" s="176">
        <f t="shared" si="33"/>
        <v>0</v>
      </c>
      <c r="BI86" s="176">
        <f t="shared" si="33"/>
        <v>0</v>
      </c>
      <c r="BJ86" s="176">
        <f t="shared" si="33"/>
        <v>0</v>
      </c>
      <c r="BK86" s="176">
        <f t="shared" si="33"/>
        <v>0</v>
      </c>
      <c r="BL86" s="176">
        <f t="shared" si="33"/>
        <v>0</v>
      </c>
      <c r="BM86" s="176">
        <f t="shared" si="33"/>
        <v>0</v>
      </c>
      <c r="BN86" s="176">
        <f t="shared" si="33"/>
        <v>0</v>
      </c>
      <c r="BO86" s="176">
        <f t="shared" si="33"/>
        <v>0</v>
      </c>
      <c r="BQ86" s="174"/>
      <c r="BR86" s="177">
        <f t="shared" si="36"/>
        <v>0</v>
      </c>
      <c r="BS86" s="178">
        <f t="shared" si="36"/>
        <v>0</v>
      </c>
      <c r="BT86" s="178">
        <f t="shared" si="36"/>
        <v>0</v>
      </c>
      <c r="BU86" s="178">
        <f t="shared" si="36"/>
        <v>0</v>
      </c>
      <c r="BV86" s="178">
        <f t="shared" si="36"/>
        <v>0</v>
      </c>
      <c r="BW86" s="178">
        <f t="shared" si="36"/>
        <v>0</v>
      </c>
      <c r="BX86" s="178">
        <f t="shared" si="36"/>
        <v>0</v>
      </c>
      <c r="BY86" s="178">
        <f t="shared" si="36"/>
        <v>0</v>
      </c>
      <c r="BZ86" s="178">
        <f t="shared" si="36"/>
        <v>0</v>
      </c>
      <c r="CA86" s="178">
        <f t="shared" si="36"/>
        <v>0</v>
      </c>
      <c r="CB86" s="178">
        <f t="shared" si="36"/>
        <v>0</v>
      </c>
      <c r="CC86" s="178">
        <f t="shared" si="36"/>
        <v>0</v>
      </c>
      <c r="CD86" s="178">
        <f t="shared" si="36"/>
        <v>0</v>
      </c>
      <c r="CE86" s="178">
        <f t="shared" si="36"/>
        <v>0</v>
      </c>
      <c r="CF86" s="178">
        <f t="shared" si="36"/>
        <v>0</v>
      </c>
      <c r="CG86" s="178">
        <f t="shared" si="34"/>
        <v>0</v>
      </c>
      <c r="CH86" s="178">
        <f t="shared" si="34"/>
        <v>0</v>
      </c>
      <c r="CI86" s="178">
        <f t="shared" si="34"/>
        <v>0</v>
      </c>
      <c r="CJ86" s="178">
        <f t="shared" si="34"/>
        <v>0</v>
      </c>
      <c r="CK86" s="178">
        <f t="shared" si="34"/>
        <v>0</v>
      </c>
      <c r="CL86" s="178">
        <f t="shared" si="34"/>
        <v>0</v>
      </c>
      <c r="CM86" s="178">
        <f t="shared" si="34"/>
        <v>0</v>
      </c>
      <c r="CN86" s="178">
        <f t="shared" si="34"/>
        <v>0</v>
      </c>
      <c r="CO86" s="178">
        <f t="shared" si="34"/>
        <v>0</v>
      </c>
      <c r="CP86" s="178">
        <f t="shared" si="34"/>
        <v>0</v>
      </c>
      <c r="CQ86" s="178">
        <f t="shared" si="34"/>
        <v>0</v>
      </c>
      <c r="CR86" s="178">
        <f t="shared" si="34"/>
        <v>0</v>
      </c>
      <c r="CS86" s="178">
        <f t="shared" si="34"/>
        <v>0</v>
      </c>
    </row>
    <row r="87" spans="1:97" x14ac:dyDescent="0.4">
      <c r="A87" s="167">
        <v>1900451</v>
      </c>
      <c r="B87" s="168" t="s">
        <v>243</v>
      </c>
      <c r="C87" s="169">
        <v>21.545008395176048</v>
      </c>
      <c r="D87" s="170">
        <v>0</v>
      </c>
      <c r="E87" s="170">
        <v>0</v>
      </c>
      <c r="F87" s="171">
        <v>0</v>
      </c>
      <c r="G87" s="170">
        <v>3775.7446007138619</v>
      </c>
      <c r="H87" s="172"/>
      <c r="I87" s="170">
        <f t="shared" si="22"/>
        <v>0</v>
      </c>
      <c r="J87" s="170">
        <f t="shared" si="22"/>
        <v>0</v>
      </c>
      <c r="K87" s="170">
        <f t="shared" si="22"/>
        <v>0</v>
      </c>
      <c r="L87" s="170">
        <f t="shared" si="22"/>
        <v>0</v>
      </c>
      <c r="M87" s="170">
        <f t="shared" si="22"/>
        <v>0</v>
      </c>
      <c r="N87" s="170">
        <f t="shared" si="22"/>
        <v>0</v>
      </c>
      <c r="O87" s="170">
        <f t="shared" si="22"/>
        <v>0</v>
      </c>
      <c r="P87" s="170">
        <f t="shared" si="37"/>
        <v>0</v>
      </c>
      <c r="Q87" s="170">
        <f t="shared" si="37"/>
        <v>0</v>
      </c>
      <c r="R87" s="170">
        <f t="shared" si="37"/>
        <v>0</v>
      </c>
      <c r="S87" s="170">
        <f t="shared" si="37"/>
        <v>0</v>
      </c>
      <c r="T87" s="170">
        <f t="shared" si="37"/>
        <v>0</v>
      </c>
      <c r="U87" s="170">
        <f t="shared" si="37"/>
        <v>0</v>
      </c>
      <c r="V87" s="170">
        <f t="shared" si="37"/>
        <v>0</v>
      </c>
      <c r="W87" s="170">
        <f t="shared" si="37"/>
        <v>0</v>
      </c>
      <c r="X87" s="170">
        <f t="shared" si="37"/>
        <v>0</v>
      </c>
      <c r="Y87" s="170">
        <f t="shared" si="15"/>
        <v>0</v>
      </c>
      <c r="Z87" s="170">
        <f t="shared" si="15"/>
        <v>0</v>
      </c>
      <c r="AA87" s="170">
        <f t="shared" si="14"/>
        <v>0</v>
      </c>
      <c r="AB87" s="170">
        <f t="shared" si="14"/>
        <v>0</v>
      </c>
      <c r="AC87" s="170">
        <f t="shared" si="14"/>
        <v>0</v>
      </c>
      <c r="AD87" s="170">
        <f t="shared" si="14"/>
        <v>0</v>
      </c>
      <c r="AE87" s="170">
        <f t="shared" si="14"/>
        <v>0</v>
      </c>
      <c r="AF87" s="170">
        <f t="shared" si="14"/>
        <v>0</v>
      </c>
      <c r="AG87" s="170">
        <f t="shared" si="14"/>
        <v>0</v>
      </c>
      <c r="AH87" s="170">
        <f t="shared" si="38"/>
        <v>0</v>
      </c>
      <c r="AI87" s="170">
        <f t="shared" si="38"/>
        <v>0</v>
      </c>
      <c r="AJ87" s="170">
        <f t="shared" si="38"/>
        <v>0</v>
      </c>
      <c r="AK87" s="173">
        <f t="shared" si="32"/>
        <v>0</v>
      </c>
      <c r="AM87" s="174"/>
      <c r="AN87" s="175">
        <f t="shared" si="35"/>
        <v>0</v>
      </c>
      <c r="AO87" s="176">
        <f t="shared" si="35"/>
        <v>0</v>
      </c>
      <c r="AP87" s="176">
        <f t="shared" si="35"/>
        <v>0</v>
      </c>
      <c r="AQ87" s="176">
        <f t="shared" si="35"/>
        <v>0</v>
      </c>
      <c r="AR87" s="176">
        <f t="shared" si="35"/>
        <v>0</v>
      </c>
      <c r="AS87" s="176">
        <f t="shared" si="35"/>
        <v>0</v>
      </c>
      <c r="AT87" s="176">
        <f t="shared" si="35"/>
        <v>0</v>
      </c>
      <c r="AU87" s="176">
        <f t="shared" si="35"/>
        <v>0</v>
      </c>
      <c r="AV87" s="176">
        <f t="shared" si="35"/>
        <v>0</v>
      </c>
      <c r="AW87" s="176">
        <f t="shared" si="35"/>
        <v>0</v>
      </c>
      <c r="AX87" s="176">
        <f t="shared" si="35"/>
        <v>0</v>
      </c>
      <c r="AY87" s="176">
        <f t="shared" si="35"/>
        <v>0</v>
      </c>
      <c r="AZ87" s="176">
        <f t="shared" si="35"/>
        <v>0</v>
      </c>
      <c r="BA87" s="176">
        <f t="shared" si="35"/>
        <v>0</v>
      </c>
      <c r="BB87" s="176">
        <f t="shared" si="35"/>
        <v>0</v>
      </c>
      <c r="BC87" s="176">
        <f t="shared" si="33"/>
        <v>0</v>
      </c>
      <c r="BD87" s="176">
        <f t="shared" si="33"/>
        <v>0</v>
      </c>
      <c r="BE87" s="176">
        <f t="shared" si="33"/>
        <v>0</v>
      </c>
      <c r="BF87" s="176">
        <f t="shared" si="33"/>
        <v>0</v>
      </c>
      <c r="BG87" s="176">
        <f t="shared" si="33"/>
        <v>0</v>
      </c>
      <c r="BH87" s="176">
        <f t="shared" si="33"/>
        <v>0</v>
      </c>
      <c r="BI87" s="176">
        <f t="shared" si="33"/>
        <v>0</v>
      </c>
      <c r="BJ87" s="176">
        <f t="shared" si="33"/>
        <v>0</v>
      </c>
      <c r="BK87" s="176">
        <f t="shared" si="33"/>
        <v>0</v>
      </c>
      <c r="BL87" s="176">
        <f t="shared" si="33"/>
        <v>0</v>
      </c>
      <c r="BM87" s="176">
        <f t="shared" si="33"/>
        <v>0</v>
      </c>
      <c r="BN87" s="176">
        <f t="shared" si="33"/>
        <v>0</v>
      </c>
      <c r="BO87" s="176">
        <f t="shared" si="33"/>
        <v>0</v>
      </c>
      <c r="BQ87" s="174"/>
      <c r="BR87" s="177">
        <f t="shared" si="36"/>
        <v>3775.7446007138619</v>
      </c>
      <c r="BS87" s="178">
        <f t="shared" si="36"/>
        <v>3775.7446007138619</v>
      </c>
      <c r="BT87" s="178">
        <f t="shared" si="36"/>
        <v>3775.7446007138619</v>
      </c>
      <c r="BU87" s="178">
        <f t="shared" si="36"/>
        <v>3775.7446007138619</v>
      </c>
      <c r="BV87" s="178">
        <f t="shared" si="36"/>
        <v>3775.7446007138619</v>
      </c>
      <c r="BW87" s="178">
        <f t="shared" si="36"/>
        <v>3775.7446007138619</v>
      </c>
      <c r="BX87" s="178">
        <f t="shared" si="36"/>
        <v>3775.7446007138619</v>
      </c>
      <c r="BY87" s="178">
        <f t="shared" si="36"/>
        <v>3775.7446007138619</v>
      </c>
      <c r="BZ87" s="178">
        <f t="shared" si="36"/>
        <v>3775.7446007138619</v>
      </c>
      <c r="CA87" s="178">
        <f t="shared" si="36"/>
        <v>3775.7446007138619</v>
      </c>
      <c r="CB87" s="178">
        <f t="shared" si="36"/>
        <v>3775.7446007138619</v>
      </c>
      <c r="CC87" s="178">
        <f t="shared" si="36"/>
        <v>3775.7446007138619</v>
      </c>
      <c r="CD87" s="178">
        <f t="shared" si="36"/>
        <v>3775.7446007138619</v>
      </c>
      <c r="CE87" s="178">
        <f t="shared" si="36"/>
        <v>3775.7446007138619</v>
      </c>
      <c r="CF87" s="178">
        <f t="shared" si="36"/>
        <v>3775.7446007138619</v>
      </c>
      <c r="CG87" s="178">
        <f t="shared" si="34"/>
        <v>3775.7446007138619</v>
      </c>
      <c r="CH87" s="178">
        <f t="shared" si="34"/>
        <v>3775.7446007138619</v>
      </c>
      <c r="CI87" s="178">
        <f t="shared" si="34"/>
        <v>3775.7446007138619</v>
      </c>
      <c r="CJ87" s="178">
        <f t="shared" si="34"/>
        <v>3775.7446007138619</v>
      </c>
      <c r="CK87" s="178">
        <f t="shared" si="34"/>
        <v>3775.7446007138619</v>
      </c>
      <c r="CL87" s="178">
        <f t="shared" si="34"/>
        <v>3775.7446007138619</v>
      </c>
      <c r="CM87" s="178">
        <f t="shared" si="34"/>
        <v>2057.8125054296884</v>
      </c>
      <c r="CN87" s="178">
        <f t="shared" si="34"/>
        <v>0</v>
      </c>
      <c r="CO87" s="178">
        <f t="shared" si="34"/>
        <v>0</v>
      </c>
      <c r="CP87" s="178">
        <f t="shared" si="34"/>
        <v>0</v>
      </c>
      <c r="CQ87" s="178">
        <f t="shared" si="34"/>
        <v>0</v>
      </c>
      <c r="CR87" s="178">
        <f t="shared" si="34"/>
        <v>0</v>
      </c>
      <c r="CS87" s="178">
        <f t="shared" si="34"/>
        <v>0</v>
      </c>
    </row>
    <row r="88" spans="1:97" x14ac:dyDescent="0.4">
      <c r="A88" s="167">
        <v>1900455</v>
      </c>
      <c r="B88" s="168" t="s">
        <v>243</v>
      </c>
      <c r="C88" s="169">
        <v>12.708900833558108</v>
      </c>
      <c r="D88" s="170">
        <v>1617.8049769114161</v>
      </c>
      <c r="E88" s="170">
        <v>1329.8356910211839</v>
      </c>
      <c r="F88" s="171">
        <v>0.16261065144212897</v>
      </c>
      <c r="G88" s="170">
        <v>0</v>
      </c>
      <c r="H88" s="172"/>
      <c r="I88" s="170">
        <f t="shared" si="22"/>
        <v>1329.8356910211839</v>
      </c>
      <c r="J88" s="170">
        <f t="shared" si="22"/>
        <v>1329.8356910211839</v>
      </c>
      <c r="K88" s="170">
        <f t="shared" si="22"/>
        <v>1329.8356910211839</v>
      </c>
      <c r="L88" s="170">
        <f t="shared" si="22"/>
        <v>1329.8356910211839</v>
      </c>
      <c r="M88" s="170">
        <f t="shared" si="22"/>
        <v>1329.8356910211839</v>
      </c>
      <c r="N88" s="170">
        <f t="shared" si="22"/>
        <v>1329.8356910211839</v>
      </c>
      <c r="O88" s="170">
        <f t="shared" si="22"/>
        <v>1329.8356910211839</v>
      </c>
      <c r="P88" s="170">
        <f t="shared" si="37"/>
        <v>1329.8356910211839</v>
      </c>
      <c r="Q88" s="170">
        <f t="shared" si="37"/>
        <v>1329.8356910211839</v>
      </c>
      <c r="R88" s="170">
        <f t="shared" si="37"/>
        <v>1329.8356910211839</v>
      </c>
      <c r="S88" s="170">
        <f t="shared" si="37"/>
        <v>1329.8356910211839</v>
      </c>
      <c r="T88" s="170">
        <f t="shared" si="37"/>
        <v>1329.8356910211839</v>
      </c>
      <c r="U88" s="170">
        <f t="shared" si="37"/>
        <v>942.72162986023955</v>
      </c>
      <c r="V88" s="170">
        <f t="shared" si="37"/>
        <v>0</v>
      </c>
      <c r="W88" s="170">
        <f t="shared" si="37"/>
        <v>0</v>
      </c>
      <c r="X88" s="170">
        <f t="shared" si="37"/>
        <v>0</v>
      </c>
      <c r="Y88" s="170">
        <f t="shared" si="15"/>
        <v>0</v>
      </c>
      <c r="Z88" s="170">
        <f t="shared" si="15"/>
        <v>0</v>
      </c>
      <c r="AA88" s="170">
        <f t="shared" si="14"/>
        <v>0</v>
      </c>
      <c r="AB88" s="170">
        <f t="shared" si="14"/>
        <v>0</v>
      </c>
      <c r="AC88" s="170">
        <f t="shared" si="14"/>
        <v>0</v>
      </c>
      <c r="AD88" s="170">
        <f t="shared" si="14"/>
        <v>0</v>
      </c>
      <c r="AE88" s="170">
        <f t="shared" si="14"/>
        <v>0</v>
      </c>
      <c r="AF88" s="170">
        <f t="shared" si="14"/>
        <v>0</v>
      </c>
      <c r="AG88" s="170">
        <f t="shared" si="14"/>
        <v>0</v>
      </c>
      <c r="AH88" s="170">
        <f t="shared" si="38"/>
        <v>0</v>
      </c>
      <c r="AI88" s="170">
        <f t="shared" si="38"/>
        <v>0</v>
      </c>
      <c r="AJ88" s="170">
        <f t="shared" si="38"/>
        <v>0</v>
      </c>
      <c r="AK88" s="173">
        <f t="shared" si="32"/>
        <v>16900.749922114446</v>
      </c>
      <c r="AM88" s="174"/>
      <c r="AN88" s="175">
        <f t="shared" si="35"/>
        <v>0.16261065144212897</v>
      </c>
      <c r="AO88" s="176">
        <f t="shared" si="35"/>
        <v>0.16261065144212897</v>
      </c>
      <c r="AP88" s="176">
        <f t="shared" si="35"/>
        <v>0.16261065144212897</v>
      </c>
      <c r="AQ88" s="176">
        <f t="shared" si="35"/>
        <v>0.16261065144212897</v>
      </c>
      <c r="AR88" s="176">
        <f t="shared" si="35"/>
        <v>0.16261065144212897</v>
      </c>
      <c r="AS88" s="176">
        <f t="shared" si="35"/>
        <v>0.16261065144212897</v>
      </c>
      <c r="AT88" s="176">
        <f t="shared" si="35"/>
        <v>0.16261065144212897</v>
      </c>
      <c r="AU88" s="176">
        <f t="shared" si="35"/>
        <v>0.16261065144212897</v>
      </c>
      <c r="AV88" s="176">
        <f t="shared" si="35"/>
        <v>0.16261065144212897</v>
      </c>
      <c r="AW88" s="176">
        <f t="shared" si="35"/>
        <v>0.16261065144212897</v>
      </c>
      <c r="AX88" s="176">
        <f t="shared" si="35"/>
        <v>0.16261065144212897</v>
      </c>
      <c r="AY88" s="176">
        <f t="shared" si="35"/>
        <v>0.16261065144212897</v>
      </c>
      <c r="AZ88" s="176">
        <f t="shared" si="35"/>
        <v>0.11527482635275214</v>
      </c>
      <c r="BA88" s="176">
        <f t="shared" si="35"/>
        <v>0</v>
      </c>
      <c r="BB88" s="176">
        <f t="shared" si="35"/>
        <v>0</v>
      </c>
      <c r="BC88" s="176">
        <f t="shared" si="33"/>
        <v>0</v>
      </c>
      <c r="BD88" s="176">
        <f t="shared" si="33"/>
        <v>0</v>
      </c>
      <c r="BE88" s="176">
        <f t="shared" si="33"/>
        <v>0</v>
      </c>
      <c r="BF88" s="176">
        <f t="shared" si="33"/>
        <v>0</v>
      </c>
      <c r="BG88" s="176">
        <f t="shared" si="33"/>
        <v>0</v>
      </c>
      <c r="BH88" s="176">
        <f t="shared" si="33"/>
        <v>0</v>
      </c>
      <c r="BI88" s="176">
        <f t="shared" si="33"/>
        <v>0</v>
      </c>
      <c r="BJ88" s="176">
        <f t="shared" si="33"/>
        <v>0</v>
      </c>
      <c r="BK88" s="176">
        <f t="shared" si="33"/>
        <v>0</v>
      </c>
      <c r="BL88" s="176">
        <f t="shared" si="33"/>
        <v>0</v>
      </c>
      <c r="BM88" s="176">
        <f t="shared" si="33"/>
        <v>0</v>
      </c>
      <c r="BN88" s="176">
        <f t="shared" si="33"/>
        <v>0</v>
      </c>
      <c r="BO88" s="176">
        <f t="shared" si="33"/>
        <v>0</v>
      </c>
      <c r="BQ88" s="174"/>
      <c r="BR88" s="177">
        <f t="shared" si="36"/>
        <v>0</v>
      </c>
      <c r="BS88" s="178">
        <f t="shared" si="36"/>
        <v>0</v>
      </c>
      <c r="BT88" s="178">
        <f t="shared" si="36"/>
        <v>0</v>
      </c>
      <c r="BU88" s="178">
        <f t="shared" si="36"/>
        <v>0</v>
      </c>
      <c r="BV88" s="178">
        <f t="shared" si="36"/>
        <v>0</v>
      </c>
      <c r="BW88" s="178">
        <f t="shared" si="36"/>
        <v>0</v>
      </c>
      <c r="BX88" s="178">
        <f t="shared" si="36"/>
        <v>0</v>
      </c>
      <c r="BY88" s="178">
        <f t="shared" si="36"/>
        <v>0</v>
      </c>
      <c r="BZ88" s="178">
        <f t="shared" si="36"/>
        <v>0</v>
      </c>
      <c r="CA88" s="178">
        <f t="shared" si="36"/>
        <v>0</v>
      </c>
      <c r="CB88" s="178">
        <f t="shared" si="36"/>
        <v>0</v>
      </c>
      <c r="CC88" s="178">
        <f t="shared" si="36"/>
        <v>0</v>
      </c>
      <c r="CD88" s="178">
        <f t="shared" si="36"/>
        <v>0</v>
      </c>
      <c r="CE88" s="178">
        <f t="shared" si="36"/>
        <v>0</v>
      </c>
      <c r="CF88" s="178">
        <f t="shared" si="36"/>
        <v>0</v>
      </c>
      <c r="CG88" s="178">
        <f t="shared" si="34"/>
        <v>0</v>
      </c>
      <c r="CH88" s="178">
        <f t="shared" si="34"/>
        <v>0</v>
      </c>
      <c r="CI88" s="178">
        <f t="shared" si="34"/>
        <v>0</v>
      </c>
      <c r="CJ88" s="178">
        <f t="shared" si="34"/>
        <v>0</v>
      </c>
      <c r="CK88" s="178">
        <f t="shared" si="34"/>
        <v>0</v>
      </c>
      <c r="CL88" s="178">
        <f t="shared" si="34"/>
        <v>0</v>
      </c>
      <c r="CM88" s="178">
        <f t="shared" si="34"/>
        <v>0</v>
      </c>
      <c r="CN88" s="178">
        <f t="shared" si="34"/>
        <v>0</v>
      </c>
      <c r="CO88" s="178">
        <f t="shared" si="34"/>
        <v>0</v>
      </c>
      <c r="CP88" s="178">
        <f t="shared" si="34"/>
        <v>0</v>
      </c>
      <c r="CQ88" s="178">
        <f t="shared" si="34"/>
        <v>0</v>
      </c>
      <c r="CR88" s="178">
        <f t="shared" si="34"/>
        <v>0</v>
      </c>
      <c r="CS88" s="178">
        <f t="shared" si="34"/>
        <v>0</v>
      </c>
    </row>
    <row r="89" spans="1:97" x14ac:dyDescent="0.4">
      <c r="A89" s="167">
        <v>1900470</v>
      </c>
      <c r="B89" s="168" t="s">
        <v>243</v>
      </c>
      <c r="C89" s="169">
        <v>16.158756296382037</v>
      </c>
      <c r="D89" s="170">
        <v>201.23428782182233</v>
      </c>
      <c r="E89" s="170">
        <v>165.41458458953795</v>
      </c>
      <c r="F89" s="171">
        <v>0</v>
      </c>
      <c r="G89" s="170">
        <v>0</v>
      </c>
      <c r="H89" s="172"/>
      <c r="I89" s="170">
        <f t="shared" si="22"/>
        <v>165.41458458953795</v>
      </c>
      <c r="J89" s="170">
        <f t="shared" si="22"/>
        <v>165.41458458953795</v>
      </c>
      <c r="K89" s="170">
        <f t="shared" si="22"/>
        <v>165.41458458953795</v>
      </c>
      <c r="L89" s="170">
        <f t="shared" si="22"/>
        <v>165.41458458953795</v>
      </c>
      <c r="M89" s="170">
        <f t="shared" si="22"/>
        <v>165.41458458953795</v>
      </c>
      <c r="N89" s="170">
        <f t="shared" si="22"/>
        <v>165.41458458953795</v>
      </c>
      <c r="O89" s="170">
        <f t="shared" si="22"/>
        <v>165.41458458953795</v>
      </c>
      <c r="P89" s="170">
        <f t="shared" si="37"/>
        <v>165.41458458953795</v>
      </c>
      <c r="Q89" s="170">
        <f t="shared" si="37"/>
        <v>165.41458458953795</v>
      </c>
      <c r="R89" s="170">
        <f t="shared" si="37"/>
        <v>165.41458458953795</v>
      </c>
      <c r="S89" s="170">
        <f t="shared" si="37"/>
        <v>165.41458458953795</v>
      </c>
      <c r="T89" s="170">
        <f t="shared" si="37"/>
        <v>165.41458458953795</v>
      </c>
      <c r="U89" s="170">
        <f t="shared" si="37"/>
        <v>165.41458458953795</v>
      </c>
      <c r="V89" s="170">
        <f t="shared" si="37"/>
        <v>165.41458458953795</v>
      </c>
      <c r="W89" s="170">
        <f t="shared" si="37"/>
        <v>165.41458458953795</v>
      </c>
      <c r="X89" s="170">
        <f t="shared" si="37"/>
        <v>165.41458458953795</v>
      </c>
      <c r="Y89" s="170">
        <f t="shared" si="15"/>
        <v>26.260606817008295</v>
      </c>
      <c r="Z89" s="170">
        <f t="shared" si="15"/>
        <v>0</v>
      </c>
      <c r="AA89" s="170">
        <f t="shared" si="14"/>
        <v>0</v>
      </c>
      <c r="AB89" s="170">
        <f t="shared" si="14"/>
        <v>0</v>
      </c>
      <c r="AC89" s="170">
        <f t="shared" si="14"/>
        <v>0</v>
      </c>
      <c r="AD89" s="170">
        <f t="shared" si="14"/>
        <v>0</v>
      </c>
      <c r="AE89" s="170">
        <f t="shared" si="14"/>
        <v>0</v>
      </c>
      <c r="AF89" s="170">
        <f t="shared" si="14"/>
        <v>0</v>
      </c>
      <c r="AG89" s="170">
        <f t="shared" si="14"/>
        <v>0</v>
      </c>
      <c r="AH89" s="170">
        <f t="shared" si="38"/>
        <v>0</v>
      </c>
      <c r="AI89" s="170">
        <f t="shared" si="38"/>
        <v>0</v>
      </c>
      <c r="AJ89" s="170">
        <f t="shared" si="38"/>
        <v>0</v>
      </c>
      <c r="AK89" s="173">
        <f t="shared" si="32"/>
        <v>2672.8939602496152</v>
      </c>
      <c r="AM89" s="174"/>
      <c r="AN89" s="175">
        <f t="shared" si="35"/>
        <v>0</v>
      </c>
      <c r="AO89" s="176">
        <f t="shared" si="35"/>
        <v>0</v>
      </c>
      <c r="AP89" s="176">
        <f t="shared" si="35"/>
        <v>0</v>
      </c>
      <c r="AQ89" s="176">
        <f t="shared" si="35"/>
        <v>0</v>
      </c>
      <c r="AR89" s="176">
        <f t="shared" si="35"/>
        <v>0</v>
      </c>
      <c r="AS89" s="176">
        <f t="shared" si="35"/>
        <v>0</v>
      </c>
      <c r="AT89" s="176">
        <f t="shared" si="35"/>
        <v>0</v>
      </c>
      <c r="AU89" s="176">
        <f t="shared" si="35"/>
        <v>0</v>
      </c>
      <c r="AV89" s="176">
        <f t="shared" si="35"/>
        <v>0</v>
      </c>
      <c r="AW89" s="176">
        <f t="shared" si="35"/>
        <v>0</v>
      </c>
      <c r="AX89" s="176">
        <f t="shared" si="35"/>
        <v>0</v>
      </c>
      <c r="AY89" s="176">
        <f t="shared" si="35"/>
        <v>0</v>
      </c>
      <c r="AZ89" s="176">
        <f t="shared" si="35"/>
        <v>0</v>
      </c>
      <c r="BA89" s="176">
        <f t="shared" si="35"/>
        <v>0</v>
      </c>
      <c r="BB89" s="176">
        <f t="shared" si="35"/>
        <v>0</v>
      </c>
      <c r="BC89" s="176">
        <f t="shared" si="33"/>
        <v>0</v>
      </c>
      <c r="BD89" s="176">
        <f t="shared" si="33"/>
        <v>0</v>
      </c>
      <c r="BE89" s="176">
        <f t="shared" si="33"/>
        <v>0</v>
      </c>
      <c r="BF89" s="176">
        <f t="shared" si="33"/>
        <v>0</v>
      </c>
      <c r="BG89" s="176">
        <f t="shared" si="33"/>
        <v>0</v>
      </c>
      <c r="BH89" s="176">
        <f t="shared" si="33"/>
        <v>0</v>
      </c>
      <c r="BI89" s="176">
        <f t="shared" si="33"/>
        <v>0</v>
      </c>
      <c r="BJ89" s="176">
        <f t="shared" si="33"/>
        <v>0</v>
      </c>
      <c r="BK89" s="176">
        <f t="shared" si="33"/>
        <v>0</v>
      </c>
      <c r="BL89" s="176">
        <f t="shared" si="33"/>
        <v>0</v>
      </c>
      <c r="BM89" s="176">
        <f t="shared" si="33"/>
        <v>0</v>
      </c>
      <c r="BN89" s="176">
        <f t="shared" si="33"/>
        <v>0</v>
      </c>
      <c r="BO89" s="176">
        <f t="shared" si="33"/>
        <v>0</v>
      </c>
      <c r="BQ89" s="174"/>
      <c r="BR89" s="177">
        <f t="shared" si="36"/>
        <v>0</v>
      </c>
      <c r="BS89" s="178">
        <f t="shared" si="36"/>
        <v>0</v>
      </c>
      <c r="BT89" s="178">
        <f t="shared" si="36"/>
        <v>0</v>
      </c>
      <c r="BU89" s="178">
        <f t="shared" si="36"/>
        <v>0</v>
      </c>
      <c r="BV89" s="178">
        <f t="shared" si="36"/>
        <v>0</v>
      </c>
      <c r="BW89" s="178">
        <f t="shared" si="36"/>
        <v>0</v>
      </c>
      <c r="BX89" s="178">
        <f t="shared" si="36"/>
        <v>0</v>
      </c>
      <c r="BY89" s="178">
        <f t="shared" si="36"/>
        <v>0</v>
      </c>
      <c r="BZ89" s="178">
        <f t="shared" si="36"/>
        <v>0</v>
      </c>
      <c r="CA89" s="178">
        <f t="shared" si="36"/>
        <v>0</v>
      </c>
      <c r="CB89" s="178">
        <f t="shared" si="36"/>
        <v>0</v>
      </c>
      <c r="CC89" s="178">
        <f t="shared" si="36"/>
        <v>0</v>
      </c>
      <c r="CD89" s="178">
        <f t="shared" si="36"/>
        <v>0</v>
      </c>
      <c r="CE89" s="178">
        <f t="shared" si="36"/>
        <v>0</v>
      </c>
      <c r="CF89" s="178">
        <f t="shared" si="36"/>
        <v>0</v>
      </c>
      <c r="CG89" s="178">
        <f t="shared" si="34"/>
        <v>0</v>
      </c>
      <c r="CH89" s="178">
        <f t="shared" si="34"/>
        <v>0</v>
      </c>
      <c r="CI89" s="178">
        <f t="shared" si="34"/>
        <v>0</v>
      </c>
      <c r="CJ89" s="178">
        <f t="shared" si="34"/>
        <v>0</v>
      </c>
      <c r="CK89" s="178">
        <f t="shared" si="34"/>
        <v>0</v>
      </c>
      <c r="CL89" s="178">
        <f t="shared" si="34"/>
        <v>0</v>
      </c>
      <c r="CM89" s="178">
        <f t="shared" si="34"/>
        <v>0</v>
      </c>
      <c r="CN89" s="178">
        <f t="shared" si="34"/>
        <v>0</v>
      </c>
      <c r="CO89" s="178">
        <f t="shared" si="34"/>
        <v>0</v>
      </c>
      <c r="CP89" s="178">
        <f t="shared" si="34"/>
        <v>0</v>
      </c>
      <c r="CQ89" s="178">
        <f t="shared" si="34"/>
        <v>0</v>
      </c>
      <c r="CR89" s="178">
        <f t="shared" si="34"/>
        <v>0</v>
      </c>
      <c r="CS89" s="178">
        <f t="shared" si="34"/>
        <v>0</v>
      </c>
    </row>
    <row r="90" spans="1:97" x14ac:dyDescent="0.4">
      <c r="A90" s="167">
        <v>1900483</v>
      </c>
      <c r="B90" s="168" t="s">
        <v>243</v>
      </c>
      <c r="C90" s="169">
        <v>24.776759654452455</v>
      </c>
      <c r="D90" s="170">
        <v>214.22482747940759</v>
      </c>
      <c r="E90" s="170">
        <v>176.09280818807304</v>
      </c>
      <c r="F90" s="171">
        <v>2.6831409951404827E-2</v>
      </c>
      <c r="G90" s="170">
        <v>0</v>
      </c>
      <c r="H90" s="172"/>
      <c r="I90" s="170">
        <f t="shared" si="22"/>
        <v>176.09280818807304</v>
      </c>
      <c r="J90" s="170">
        <f t="shared" si="22"/>
        <v>176.09280818807304</v>
      </c>
      <c r="K90" s="170">
        <f t="shared" si="22"/>
        <v>176.09280818807304</v>
      </c>
      <c r="L90" s="170">
        <f t="shared" si="22"/>
        <v>176.09280818807304</v>
      </c>
      <c r="M90" s="170">
        <f t="shared" si="22"/>
        <v>176.09280818807304</v>
      </c>
      <c r="N90" s="170">
        <f t="shared" si="22"/>
        <v>176.09280818807304</v>
      </c>
      <c r="O90" s="170">
        <f t="shared" si="22"/>
        <v>176.09280818807304</v>
      </c>
      <c r="P90" s="170">
        <f t="shared" si="37"/>
        <v>176.09280818807304</v>
      </c>
      <c r="Q90" s="170">
        <f t="shared" si="37"/>
        <v>176.09280818807304</v>
      </c>
      <c r="R90" s="170">
        <f t="shared" si="37"/>
        <v>176.09280818807304</v>
      </c>
      <c r="S90" s="170">
        <f t="shared" si="37"/>
        <v>176.09280818807304</v>
      </c>
      <c r="T90" s="170">
        <f t="shared" si="37"/>
        <v>176.09280818807304</v>
      </c>
      <c r="U90" s="170">
        <f t="shared" si="37"/>
        <v>176.09280818807304</v>
      </c>
      <c r="V90" s="170">
        <f t="shared" si="37"/>
        <v>176.09280818807304</v>
      </c>
      <c r="W90" s="170">
        <f t="shared" si="37"/>
        <v>176.09280818807304</v>
      </c>
      <c r="X90" s="170">
        <f t="shared" si="37"/>
        <v>176.09280818807304</v>
      </c>
      <c r="Y90" s="170">
        <f t="shared" si="15"/>
        <v>176.09280818807304</v>
      </c>
      <c r="Z90" s="170">
        <f t="shared" si="15"/>
        <v>176.09280818807304</v>
      </c>
      <c r="AA90" s="170">
        <f t="shared" si="14"/>
        <v>176.09280818807304</v>
      </c>
      <c r="AB90" s="170">
        <f t="shared" si="14"/>
        <v>176.09280818807304</v>
      </c>
      <c r="AC90" s="170">
        <f t="shared" si="14"/>
        <v>176.09280818807304</v>
      </c>
      <c r="AD90" s="170">
        <f t="shared" si="14"/>
        <v>176.09280818807304</v>
      </c>
      <c r="AE90" s="170">
        <f t="shared" si="14"/>
        <v>176.09280818807304</v>
      </c>
      <c r="AF90" s="170">
        <f t="shared" si="14"/>
        <v>176.09280818807304</v>
      </c>
      <c r="AG90" s="170">
        <f t="shared" si="14"/>
        <v>136.78178883973007</v>
      </c>
      <c r="AH90" s="170">
        <f t="shared" si="38"/>
        <v>0</v>
      </c>
      <c r="AI90" s="170">
        <f t="shared" si="38"/>
        <v>0</v>
      </c>
      <c r="AJ90" s="170">
        <f t="shared" si="38"/>
        <v>0</v>
      </c>
      <c r="AK90" s="173">
        <f t="shared" si="32"/>
        <v>4363.0091853534814</v>
      </c>
      <c r="AM90" s="174"/>
      <c r="AN90" s="175">
        <f t="shared" si="35"/>
        <v>2.6831409951404827E-2</v>
      </c>
      <c r="AO90" s="176">
        <f t="shared" si="35"/>
        <v>2.6831409951404827E-2</v>
      </c>
      <c r="AP90" s="176">
        <f t="shared" si="35"/>
        <v>2.6831409951404827E-2</v>
      </c>
      <c r="AQ90" s="176">
        <f t="shared" si="35"/>
        <v>2.6831409951404827E-2</v>
      </c>
      <c r="AR90" s="176">
        <f t="shared" si="35"/>
        <v>2.6831409951404827E-2</v>
      </c>
      <c r="AS90" s="176">
        <f t="shared" si="35"/>
        <v>2.6831409951404827E-2</v>
      </c>
      <c r="AT90" s="176">
        <f t="shared" si="35"/>
        <v>2.6831409951404827E-2</v>
      </c>
      <c r="AU90" s="176">
        <f t="shared" si="35"/>
        <v>2.6831409951404827E-2</v>
      </c>
      <c r="AV90" s="176">
        <f t="shared" si="35"/>
        <v>2.6831409951404827E-2</v>
      </c>
      <c r="AW90" s="176">
        <f t="shared" si="35"/>
        <v>2.6831409951404827E-2</v>
      </c>
      <c r="AX90" s="176">
        <f t="shared" si="35"/>
        <v>2.6831409951404827E-2</v>
      </c>
      <c r="AY90" s="176">
        <f t="shared" si="35"/>
        <v>2.6831409951404827E-2</v>
      </c>
      <c r="AZ90" s="176">
        <f t="shared" si="35"/>
        <v>2.6831409951404827E-2</v>
      </c>
      <c r="BA90" s="176">
        <f t="shared" si="35"/>
        <v>2.6831409951404827E-2</v>
      </c>
      <c r="BB90" s="176">
        <f t="shared" si="35"/>
        <v>2.6831409951404827E-2</v>
      </c>
      <c r="BC90" s="176">
        <f t="shared" si="33"/>
        <v>2.6831409951404827E-2</v>
      </c>
      <c r="BD90" s="176">
        <f t="shared" si="33"/>
        <v>2.6831409951404827E-2</v>
      </c>
      <c r="BE90" s="176">
        <f t="shared" si="33"/>
        <v>2.6831409951404827E-2</v>
      </c>
      <c r="BF90" s="176">
        <f t="shared" si="33"/>
        <v>2.6831409951404827E-2</v>
      </c>
      <c r="BG90" s="176">
        <f t="shared" si="33"/>
        <v>2.6831409951404827E-2</v>
      </c>
      <c r="BH90" s="176">
        <f t="shared" si="33"/>
        <v>2.6831409951404827E-2</v>
      </c>
      <c r="BI90" s="176">
        <f t="shared" si="33"/>
        <v>2.6831409951404827E-2</v>
      </c>
      <c r="BJ90" s="176">
        <f t="shared" si="33"/>
        <v>2.6831409951404827E-2</v>
      </c>
      <c r="BK90" s="176">
        <f t="shared" si="33"/>
        <v>2.6831409951404827E-2</v>
      </c>
      <c r="BL90" s="176">
        <f t="shared" si="33"/>
        <v>2.0841556722325377E-2</v>
      </c>
      <c r="BM90" s="176">
        <f t="shared" si="33"/>
        <v>0</v>
      </c>
      <c r="BN90" s="176">
        <f t="shared" si="33"/>
        <v>0</v>
      </c>
      <c r="BO90" s="176">
        <f t="shared" si="33"/>
        <v>0</v>
      </c>
      <c r="BQ90" s="174"/>
      <c r="BR90" s="177">
        <f t="shared" si="36"/>
        <v>0</v>
      </c>
      <c r="BS90" s="178">
        <f t="shared" si="36"/>
        <v>0</v>
      </c>
      <c r="BT90" s="178">
        <f t="shared" si="36"/>
        <v>0</v>
      </c>
      <c r="BU90" s="178">
        <f t="shared" si="36"/>
        <v>0</v>
      </c>
      <c r="BV90" s="178">
        <f t="shared" si="36"/>
        <v>0</v>
      </c>
      <c r="BW90" s="178">
        <f t="shared" si="36"/>
        <v>0</v>
      </c>
      <c r="BX90" s="178">
        <f t="shared" si="36"/>
        <v>0</v>
      </c>
      <c r="BY90" s="178">
        <f t="shared" si="36"/>
        <v>0</v>
      </c>
      <c r="BZ90" s="178">
        <f t="shared" si="36"/>
        <v>0</v>
      </c>
      <c r="CA90" s="178">
        <f t="shared" si="36"/>
        <v>0</v>
      </c>
      <c r="CB90" s="178">
        <f t="shared" si="36"/>
        <v>0</v>
      </c>
      <c r="CC90" s="178">
        <f t="shared" si="36"/>
        <v>0</v>
      </c>
      <c r="CD90" s="178">
        <f t="shared" si="36"/>
        <v>0</v>
      </c>
      <c r="CE90" s="178">
        <f t="shared" si="36"/>
        <v>0</v>
      </c>
      <c r="CF90" s="178">
        <f t="shared" si="36"/>
        <v>0</v>
      </c>
      <c r="CG90" s="178">
        <f t="shared" si="34"/>
        <v>0</v>
      </c>
      <c r="CH90" s="178">
        <f t="shared" si="34"/>
        <v>0</v>
      </c>
      <c r="CI90" s="178">
        <f t="shared" si="34"/>
        <v>0</v>
      </c>
      <c r="CJ90" s="178">
        <f t="shared" si="34"/>
        <v>0</v>
      </c>
      <c r="CK90" s="178">
        <f t="shared" si="34"/>
        <v>0</v>
      </c>
      <c r="CL90" s="178">
        <f t="shared" si="34"/>
        <v>0</v>
      </c>
      <c r="CM90" s="178">
        <f t="shared" si="34"/>
        <v>0</v>
      </c>
      <c r="CN90" s="178">
        <f t="shared" si="34"/>
        <v>0</v>
      </c>
      <c r="CO90" s="178">
        <f t="shared" si="34"/>
        <v>0</v>
      </c>
      <c r="CP90" s="178">
        <f t="shared" si="34"/>
        <v>0</v>
      </c>
      <c r="CQ90" s="178">
        <f t="shared" si="34"/>
        <v>0</v>
      </c>
      <c r="CR90" s="178">
        <f t="shared" si="34"/>
        <v>0</v>
      </c>
      <c r="CS90" s="178">
        <f t="shared" si="34"/>
        <v>0</v>
      </c>
    </row>
    <row r="91" spans="1:97" x14ac:dyDescent="0.4">
      <c r="A91" s="167">
        <v>1900485</v>
      </c>
      <c r="B91" s="168" t="s">
        <v>243</v>
      </c>
      <c r="C91" s="169">
        <v>16.158756296382037</v>
      </c>
      <c r="D91" s="170">
        <v>0</v>
      </c>
      <c r="E91" s="170">
        <v>0</v>
      </c>
      <c r="F91" s="171">
        <v>0</v>
      </c>
      <c r="G91" s="170">
        <v>3611.1113695308732</v>
      </c>
      <c r="H91" s="172"/>
      <c r="I91" s="170">
        <f t="shared" si="22"/>
        <v>0</v>
      </c>
      <c r="J91" s="170">
        <f t="shared" si="22"/>
        <v>0</v>
      </c>
      <c r="K91" s="170">
        <f t="shared" si="22"/>
        <v>0</v>
      </c>
      <c r="L91" s="170">
        <f t="shared" si="22"/>
        <v>0</v>
      </c>
      <c r="M91" s="170">
        <f t="shared" si="22"/>
        <v>0</v>
      </c>
      <c r="N91" s="170">
        <f t="shared" si="22"/>
        <v>0</v>
      </c>
      <c r="O91" s="170">
        <f t="shared" si="22"/>
        <v>0</v>
      </c>
      <c r="P91" s="170">
        <f t="shared" si="37"/>
        <v>0</v>
      </c>
      <c r="Q91" s="170">
        <f t="shared" si="37"/>
        <v>0</v>
      </c>
      <c r="R91" s="170">
        <f t="shared" si="37"/>
        <v>0</v>
      </c>
      <c r="S91" s="170">
        <f t="shared" si="37"/>
        <v>0</v>
      </c>
      <c r="T91" s="170">
        <f t="shared" si="37"/>
        <v>0</v>
      </c>
      <c r="U91" s="170">
        <f t="shared" si="37"/>
        <v>0</v>
      </c>
      <c r="V91" s="170">
        <f t="shared" si="37"/>
        <v>0</v>
      </c>
      <c r="W91" s="170">
        <f t="shared" si="37"/>
        <v>0</v>
      </c>
      <c r="X91" s="170">
        <f t="shared" si="37"/>
        <v>0</v>
      </c>
      <c r="Y91" s="170">
        <f t="shared" si="15"/>
        <v>0</v>
      </c>
      <c r="Z91" s="170">
        <f t="shared" si="15"/>
        <v>0</v>
      </c>
      <c r="AA91" s="170">
        <f t="shared" si="14"/>
        <v>0</v>
      </c>
      <c r="AB91" s="170">
        <f t="shared" si="14"/>
        <v>0</v>
      </c>
      <c r="AC91" s="170">
        <f t="shared" si="14"/>
        <v>0</v>
      </c>
      <c r="AD91" s="170">
        <f t="shared" si="14"/>
        <v>0</v>
      </c>
      <c r="AE91" s="170">
        <f t="shared" si="14"/>
        <v>0</v>
      </c>
      <c r="AF91" s="170">
        <f t="shared" si="14"/>
        <v>0</v>
      </c>
      <c r="AG91" s="170">
        <f t="shared" si="14"/>
        <v>0</v>
      </c>
      <c r="AH91" s="170">
        <f t="shared" si="38"/>
        <v>0</v>
      </c>
      <c r="AI91" s="170">
        <f t="shared" si="38"/>
        <v>0</v>
      </c>
      <c r="AJ91" s="170">
        <f t="shared" si="38"/>
        <v>0</v>
      </c>
      <c r="AK91" s="173">
        <f t="shared" si="32"/>
        <v>0</v>
      </c>
      <c r="AM91" s="174"/>
      <c r="AN91" s="175">
        <f t="shared" si="35"/>
        <v>0</v>
      </c>
      <c r="AO91" s="176">
        <f t="shared" si="35"/>
        <v>0</v>
      </c>
      <c r="AP91" s="176">
        <f t="shared" si="35"/>
        <v>0</v>
      </c>
      <c r="AQ91" s="176">
        <f t="shared" si="35"/>
        <v>0</v>
      </c>
      <c r="AR91" s="176">
        <f t="shared" si="35"/>
        <v>0</v>
      </c>
      <c r="AS91" s="176">
        <f t="shared" si="35"/>
        <v>0</v>
      </c>
      <c r="AT91" s="176">
        <f t="shared" si="35"/>
        <v>0</v>
      </c>
      <c r="AU91" s="176">
        <f t="shared" si="35"/>
        <v>0</v>
      </c>
      <c r="AV91" s="176">
        <f t="shared" si="35"/>
        <v>0</v>
      </c>
      <c r="AW91" s="176">
        <f t="shared" si="35"/>
        <v>0</v>
      </c>
      <c r="AX91" s="176">
        <f t="shared" si="35"/>
        <v>0</v>
      </c>
      <c r="AY91" s="176">
        <f t="shared" si="35"/>
        <v>0</v>
      </c>
      <c r="AZ91" s="176">
        <f t="shared" si="35"/>
        <v>0</v>
      </c>
      <c r="BA91" s="176">
        <f t="shared" si="35"/>
        <v>0</v>
      </c>
      <c r="BB91" s="176">
        <f t="shared" si="35"/>
        <v>0</v>
      </c>
      <c r="BC91" s="176">
        <f t="shared" si="33"/>
        <v>0</v>
      </c>
      <c r="BD91" s="176">
        <f t="shared" si="33"/>
        <v>0</v>
      </c>
      <c r="BE91" s="176">
        <f t="shared" si="33"/>
        <v>0</v>
      </c>
      <c r="BF91" s="176">
        <f t="shared" si="33"/>
        <v>0</v>
      </c>
      <c r="BG91" s="176">
        <f t="shared" si="33"/>
        <v>0</v>
      </c>
      <c r="BH91" s="176">
        <f t="shared" si="33"/>
        <v>0</v>
      </c>
      <c r="BI91" s="176">
        <f t="shared" si="33"/>
        <v>0</v>
      </c>
      <c r="BJ91" s="176">
        <f t="shared" si="33"/>
        <v>0</v>
      </c>
      <c r="BK91" s="176">
        <f t="shared" si="33"/>
        <v>0</v>
      </c>
      <c r="BL91" s="176">
        <f t="shared" si="33"/>
        <v>0</v>
      </c>
      <c r="BM91" s="176">
        <f t="shared" si="33"/>
        <v>0</v>
      </c>
      <c r="BN91" s="176">
        <f t="shared" si="33"/>
        <v>0</v>
      </c>
      <c r="BO91" s="176">
        <f t="shared" si="33"/>
        <v>0</v>
      </c>
      <c r="BQ91" s="174"/>
      <c r="BR91" s="177">
        <f t="shared" si="36"/>
        <v>3611.1113695308732</v>
      </c>
      <c r="BS91" s="178">
        <f t="shared" si="36"/>
        <v>3611.1113695308732</v>
      </c>
      <c r="BT91" s="178">
        <f t="shared" si="36"/>
        <v>3611.1113695308732</v>
      </c>
      <c r="BU91" s="178">
        <f t="shared" si="36"/>
        <v>3611.1113695308732</v>
      </c>
      <c r="BV91" s="178">
        <f t="shared" si="36"/>
        <v>3611.1113695308732</v>
      </c>
      <c r="BW91" s="178">
        <f t="shared" si="36"/>
        <v>3611.1113695308732</v>
      </c>
      <c r="BX91" s="178">
        <f t="shared" si="36"/>
        <v>3611.1113695308732</v>
      </c>
      <c r="BY91" s="178">
        <f t="shared" si="36"/>
        <v>3611.1113695308732</v>
      </c>
      <c r="BZ91" s="178">
        <f t="shared" si="36"/>
        <v>3611.1113695308732</v>
      </c>
      <c r="CA91" s="178">
        <f t="shared" si="36"/>
        <v>3611.1113695308732</v>
      </c>
      <c r="CB91" s="178">
        <f t="shared" si="36"/>
        <v>3611.1113695308732</v>
      </c>
      <c r="CC91" s="178">
        <f t="shared" si="36"/>
        <v>3611.1113695308732</v>
      </c>
      <c r="CD91" s="178">
        <f t="shared" si="36"/>
        <v>3611.1113695308732</v>
      </c>
      <c r="CE91" s="178">
        <f t="shared" si="36"/>
        <v>3611.1113695308732</v>
      </c>
      <c r="CF91" s="178">
        <f t="shared" si="36"/>
        <v>3611.1113695308732</v>
      </c>
      <c r="CG91" s="178">
        <f t="shared" si="34"/>
        <v>3611.1113695308732</v>
      </c>
      <c r="CH91" s="178">
        <f t="shared" si="34"/>
        <v>573.2866668497885</v>
      </c>
      <c r="CI91" s="178">
        <f t="shared" si="34"/>
        <v>0</v>
      </c>
      <c r="CJ91" s="178">
        <f t="shared" si="34"/>
        <v>0</v>
      </c>
      <c r="CK91" s="178">
        <f t="shared" si="34"/>
        <v>0</v>
      </c>
      <c r="CL91" s="178">
        <f t="shared" si="34"/>
        <v>0</v>
      </c>
      <c r="CM91" s="178">
        <f t="shared" si="34"/>
        <v>0</v>
      </c>
      <c r="CN91" s="178">
        <f t="shared" si="34"/>
        <v>0</v>
      </c>
      <c r="CO91" s="178">
        <f t="shared" si="34"/>
        <v>0</v>
      </c>
      <c r="CP91" s="178">
        <f t="shared" si="34"/>
        <v>0</v>
      </c>
      <c r="CQ91" s="178">
        <f t="shared" si="34"/>
        <v>0</v>
      </c>
      <c r="CR91" s="178">
        <f t="shared" si="34"/>
        <v>0</v>
      </c>
      <c r="CS91" s="178">
        <f t="shared" si="34"/>
        <v>0</v>
      </c>
    </row>
    <row r="92" spans="1:97" x14ac:dyDescent="0.4">
      <c r="A92" s="167">
        <v>1900493</v>
      </c>
      <c r="B92" s="168" t="s">
        <v>243</v>
      </c>
      <c r="C92" s="169">
        <v>14.6641163464132</v>
      </c>
      <c r="D92" s="170">
        <v>332.02687379139053</v>
      </c>
      <c r="E92" s="170">
        <v>272.92609025652297</v>
      </c>
      <c r="F92" s="171">
        <v>0</v>
      </c>
      <c r="G92" s="170">
        <v>51675.223777924439</v>
      </c>
      <c r="H92" s="172"/>
      <c r="I92" s="170">
        <f t="shared" si="22"/>
        <v>272.92609025652297</v>
      </c>
      <c r="J92" s="170">
        <f t="shared" si="22"/>
        <v>272.92609025652297</v>
      </c>
      <c r="K92" s="170">
        <f t="shared" si="22"/>
        <v>272.92609025652297</v>
      </c>
      <c r="L92" s="170">
        <f t="shared" si="22"/>
        <v>272.92609025652297</v>
      </c>
      <c r="M92" s="170">
        <f t="shared" si="22"/>
        <v>272.92609025652297</v>
      </c>
      <c r="N92" s="170">
        <f t="shared" si="22"/>
        <v>272.92609025652297</v>
      </c>
      <c r="O92" s="170">
        <f t="shared" si="22"/>
        <v>272.92609025652297</v>
      </c>
      <c r="P92" s="170">
        <f t="shared" si="37"/>
        <v>272.92609025652297</v>
      </c>
      <c r="Q92" s="170">
        <f t="shared" si="37"/>
        <v>272.92609025652297</v>
      </c>
      <c r="R92" s="170">
        <f t="shared" si="37"/>
        <v>272.92609025652297</v>
      </c>
      <c r="S92" s="170">
        <f t="shared" si="37"/>
        <v>272.92609025652297</v>
      </c>
      <c r="T92" s="170">
        <f t="shared" si="37"/>
        <v>272.92609025652297</v>
      </c>
      <c r="U92" s="170">
        <f t="shared" si="37"/>
        <v>272.92609025652297</v>
      </c>
      <c r="V92" s="170">
        <f t="shared" si="37"/>
        <v>272.92609025652297</v>
      </c>
      <c r="W92" s="170">
        <f t="shared" si="37"/>
        <v>181.25467790200136</v>
      </c>
      <c r="X92" s="170">
        <f t="shared" si="37"/>
        <v>0</v>
      </c>
      <c r="Y92" s="170">
        <f t="shared" si="15"/>
        <v>0</v>
      </c>
      <c r="Z92" s="170">
        <f t="shared" si="15"/>
        <v>0</v>
      </c>
      <c r="AA92" s="170">
        <f t="shared" si="14"/>
        <v>0</v>
      </c>
      <c r="AB92" s="170">
        <f t="shared" si="14"/>
        <v>0</v>
      </c>
      <c r="AC92" s="170">
        <f t="shared" si="14"/>
        <v>0</v>
      </c>
      <c r="AD92" s="170">
        <f t="shared" si="14"/>
        <v>0</v>
      </c>
      <c r="AE92" s="170">
        <f t="shared" si="14"/>
        <v>0</v>
      </c>
      <c r="AF92" s="170">
        <f t="shared" si="14"/>
        <v>0</v>
      </c>
      <c r="AG92" s="170">
        <f t="shared" si="14"/>
        <v>0</v>
      </c>
      <c r="AH92" s="170">
        <f t="shared" si="38"/>
        <v>0</v>
      </c>
      <c r="AI92" s="170">
        <f t="shared" si="38"/>
        <v>0</v>
      </c>
      <c r="AJ92" s="170">
        <f t="shared" si="38"/>
        <v>0</v>
      </c>
      <c r="AK92" s="173">
        <f t="shared" si="32"/>
        <v>4002.2199414933225</v>
      </c>
      <c r="AM92" s="174"/>
      <c r="AN92" s="175">
        <f t="shared" si="35"/>
        <v>0</v>
      </c>
      <c r="AO92" s="176">
        <f t="shared" si="35"/>
        <v>0</v>
      </c>
      <c r="AP92" s="176">
        <f t="shared" si="35"/>
        <v>0</v>
      </c>
      <c r="AQ92" s="176">
        <f t="shared" si="35"/>
        <v>0</v>
      </c>
      <c r="AR92" s="176">
        <f t="shared" si="35"/>
        <v>0</v>
      </c>
      <c r="AS92" s="176">
        <f t="shared" si="35"/>
        <v>0</v>
      </c>
      <c r="AT92" s="176">
        <f t="shared" si="35"/>
        <v>0</v>
      </c>
      <c r="AU92" s="176">
        <f t="shared" si="35"/>
        <v>0</v>
      </c>
      <c r="AV92" s="176">
        <f t="shared" si="35"/>
        <v>0</v>
      </c>
      <c r="AW92" s="176">
        <f t="shared" si="35"/>
        <v>0</v>
      </c>
      <c r="AX92" s="176">
        <f t="shared" si="35"/>
        <v>0</v>
      </c>
      <c r="AY92" s="176">
        <f t="shared" si="35"/>
        <v>0</v>
      </c>
      <c r="AZ92" s="176">
        <f t="shared" si="35"/>
        <v>0</v>
      </c>
      <c r="BA92" s="176">
        <f t="shared" si="35"/>
        <v>0</v>
      </c>
      <c r="BB92" s="176">
        <f t="shared" si="35"/>
        <v>0</v>
      </c>
      <c r="BC92" s="176">
        <f t="shared" si="33"/>
        <v>0</v>
      </c>
      <c r="BD92" s="176">
        <f t="shared" si="33"/>
        <v>0</v>
      </c>
      <c r="BE92" s="176">
        <f t="shared" si="33"/>
        <v>0</v>
      </c>
      <c r="BF92" s="176">
        <f t="shared" si="33"/>
        <v>0</v>
      </c>
      <c r="BG92" s="176">
        <f t="shared" si="33"/>
        <v>0</v>
      </c>
      <c r="BH92" s="176">
        <f t="shared" si="33"/>
        <v>0</v>
      </c>
      <c r="BI92" s="176">
        <f t="shared" si="33"/>
        <v>0</v>
      </c>
      <c r="BJ92" s="176">
        <f t="shared" si="33"/>
        <v>0</v>
      </c>
      <c r="BK92" s="176">
        <f t="shared" si="33"/>
        <v>0</v>
      </c>
      <c r="BL92" s="176">
        <f t="shared" si="33"/>
        <v>0</v>
      </c>
      <c r="BM92" s="176">
        <f t="shared" si="33"/>
        <v>0</v>
      </c>
      <c r="BN92" s="176">
        <f t="shared" si="33"/>
        <v>0</v>
      </c>
      <c r="BO92" s="176">
        <f t="shared" si="33"/>
        <v>0</v>
      </c>
      <c r="BQ92" s="174"/>
      <c r="BR92" s="177">
        <f t="shared" si="36"/>
        <v>51675.223777924439</v>
      </c>
      <c r="BS92" s="178">
        <f t="shared" si="36"/>
        <v>51675.223777924439</v>
      </c>
      <c r="BT92" s="178">
        <f t="shared" si="36"/>
        <v>51675.223777924439</v>
      </c>
      <c r="BU92" s="178">
        <f t="shared" si="36"/>
        <v>51675.223777924439</v>
      </c>
      <c r="BV92" s="178">
        <f t="shared" si="36"/>
        <v>51675.223777924439</v>
      </c>
      <c r="BW92" s="178">
        <f t="shared" si="36"/>
        <v>51675.223777924439</v>
      </c>
      <c r="BX92" s="178">
        <f t="shared" si="36"/>
        <v>51675.223777924439</v>
      </c>
      <c r="BY92" s="178">
        <f t="shared" si="36"/>
        <v>51675.223777924439</v>
      </c>
      <c r="BZ92" s="178">
        <f t="shared" si="36"/>
        <v>51675.223777924439</v>
      </c>
      <c r="CA92" s="178">
        <f t="shared" si="36"/>
        <v>51675.223777924439</v>
      </c>
      <c r="CB92" s="178">
        <f t="shared" si="36"/>
        <v>51675.223777924439</v>
      </c>
      <c r="CC92" s="178">
        <f t="shared" si="36"/>
        <v>51675.223777924439</v>
      </c>
      <c r="CD92" s="178">
        <f t="shared" si="36"/>
        <v>51675.223777924439</v>
      </c>
      <c r="CE92" s="178">
        <f t="shared" si="36"/>
        <v>51675.223777924439</v>
      </c>
      <c r="CF92" s="178">
        <f t="shared" si="36"/>
        <v>34318.360815479711</v>
      </c>
      <c r="CG92" s="178">
        <f t="shared" si="34"/>
        <v>0</v>
      </c>
      <c r="CH92" s="178">
        <f t="shared" si="34"/>
        <v>0</v>
      </c>
      <c r="CI92" s="178">
        <f t="shared" si="34"/>
        <v>0</v>
      </c>
      <c r="CJ92" s="178">
        <f t="shared" si="34"/>
        <v>0</v>
      </c>
      <c r="CK92" s="178">
        <f t="shared" si="34"/>
        <v>0</v>
      </c>
      <c r="CL92" s="178">
        <f t="shared" si="34"/>
        <v>0</v>
      </c>
      <c r="CM92" s="178">
        <f t="shared" si="34"/>
        <v>0</v>
      </c>
      <c r="CN92" s="178">
        <f t="shared" si="34"/>
        <v>0</v>
      </c>
      <c r="CO92" s="178">
        <f t="shared" si="34"/>
        <v>0</v>
      </c>
      <c r="CP92" s="178">
        <f t="shared" si="34"/>
        <v>0</v>
      </c>
      <c r="CQ92" s="178">
        <f t="shared" si="34"/>
        <v>0</v>
      </c>
      <c r="CR92" s="178">
        <f t="shared" si="34"/>
        <v>0</v>
      </c>
      <c r="CS92" s="178">
        <f t="shared" si="34"/>
        <v>0</v>
      </c>
    </row>
    <row r="93" spans="1:97" x14ac:dyDescent="0.4">
      <c r="A93" s="167">
        <v>1900501</v>
      </c>
      <c r="B93" s="168" t="s">
        <v>243</v>
      </c>
      <c r="C93" s="169">
        <v>14.004255456864431</v>
      </c>
      <c r="D93" s="170">
        <v>18.031473688335783</v>
      </c>
      <c r="E93" s="170">
        <v>14.821871371812012</v>
      </c>
      <c r="F93" s="171">
        <v>4.2987311299639563E-3</v>
      </c>
      <c r="G93" s="170">
        <v>0</v>
      </c>
      <c r="H93" s="172"/>
      <c r="I93" s="170">
        <f t="shared" si="22"/>
        <v>14.821871371812012</v>
      </c>
      <c r="J93" s="170">
        <f t="shared" si="22"/>
        <v>14.821871371812012</v>
      </c>
      <c r="K93" s="170">
        <f t="shared" si="22"/>
        <v>14.821871371812012</v>
      </c>
      <c r="L93" s="170">
        <f t="shared" si="22"/>
        <v>14.821871371812012</v>
      </c>
      <c r="M93" s="170">
        <f t="shared" si="22"/>
        <v>14.821871371812012</v>
      </c>
      <c r="N93" s="170">
        <f t="shared" si="22"/>
        <v>14.821871371812012</v>
      </c>
      <c r="O93" s="170">
        <f t="shared" si="22"/>
        <v>14.821871371812012</v>
      </c>
      <c r="P93" s="170">
        <f t="shared" si="37"/>
        <v>14.821871371812012</v>
      </c>
      <c r="Q93" s="170">
        <f t="shared" si="37"/>
        <v>14.821871371812012</v>
      </c>
      <c r="R93" s="170">
        <f t="shared" si="37"/>
        <v>14.821871371812012</v>
      </c>
      <c r="S93" s="170">
        <f t="shared" si="37"/>
        <v>14.821871371812012</v>
      </c>
      <c r="T93" s="170">
        <f t="shared" si="37"/>
        <v>14.821871371812012</v>
      </c>
      <c r="U93" s="170">
        <f t="shared" si="37"/>
        <v>14.821871371812012</v>
      </c>
      <c r="V93" s="170">
        <f t="shared" si="37"/>
        <v>14.821871371812012</v>
      </c>
      <c r="W93" s="170">
        <f t="shared" si="37"/>
        <v>6.3073834272895118E-2</v>
      </c>
      <c r="X93" s="170">
        <f t="shared" si="37"/>
        <v>0</v>
      </c>
      <c r="Y93" s="170">
        <f t="shared" si="15"/>
        <v>0</v>
      </c>
      <c r="Z93" s="170">
        <f t="shared" si="15"/>
        <v>0</v>
      </c>
      <c r="AA93" s="170">
        <f t="shared" si="15"/>
        <v>0</v>
      </c>
      <c r="AB93" s="170">
        <f t="shared" si="15"/>
        <v>0</v>
      </c>
      <c r="AC93" s="170">
        <f t="shared" si="15"/>
        <v>0</v>
      </c>
      <c r="AD93" s="170">
        <f t="shared" si="15"/>
        <v>0</v>
      </c>
      <c r="AE93" s="170">
        <f t="shared" si="15"/>
        <v>0</v>
      </c>
      <c r="AF93" s="170">
        <f t="shared" si="15"/>
        <v>0</v>
      </c>
      <c r="AG93" s="170">
        <f t="shared" si="15"/>
        <v>0</v>
      </c>
      <c r="AH93" s="170">
        <f t="shared" si="38"/>
        <v>0</v>
      </c>
      <c r="AI93" s="170">
        <f t="shared" si="38"/>
        <v>0</v>
      </c>
      <c r="AJ93" s="170">
        <f t="shared" si="38"/>
        <v>0</v>
      </c>
      <c r="AK93" s="173">
        <f t="shared" si="32"/>
        <v>207.5692730396411</v>
      </c>
      <c r="AM93" s="174"/>
      <c r="AN93" s="175">
        <f t="shared" si="35"/>
        <v>4.2987311299639563E-3</v>
      </c>
      <c r="AO93" s="176">
        <f t="shared" si="35"/>
        <v>4.2987311299639563E-3</v>
      </c>
      <c r="AP93" s="176">
        <f t="shared" si="35"/>
        <v>4.2987311299639563E-3</v>
      </c>
      <c r="AQ93" s="176">
        <f t="shared" si="35"/>
        <v>4.2987311299639563E-3</v>
      </c>
      <c r="AR93" s="176">
        <f t="shared" si="35"/>
        <v>4.2987311299639563E-3</v>
      </c>
      <c r="AS93" s="176">
        <f t="shared" si="35"/>
        <v>4.2987311299639563E-3</v>
      </c>
      <c r="AT93" s="176">
        <f t="shared" si="35"/>
        <v>4.2987311299639563E-3</v>
      </c>
      <c r="AU93" s="176">
        <f t="shared" si="35"/>
        <v>4.2987311299639563E-3</v>
      </c>
      <c r="AV93" s="176">
        <f t="shared" si="35"/>
        <v>4.2987311299639563E-3</v>
      </c>
      <c r="AW93" s="176">
        <f t="shared" si="35"/>
        <v>4.2987311299639563E-3</v>
      </c>
      <c r="AX93" s="176">
        <f t="shared" si="35"/>
        <v>4.2987311299639563E-3</v>
      </c>
      <c r="AY93" s="176">
        <f t="shared" si="35"/>
        <v>4.2987311299639563E-3</v>
      </c>
      <c r="AZ93" s="176">
        <f t="shared" si="35"/>
        <v>4.2987311299639563E-3</v>
      </c>
      <c r="BA93" s="176">
        <f t="shared" si="35"/>
        <v>4.2987311299639563E-3</v>
      </c>
      <c r="BB93" s="176">
        <f t="shared" si="35"/>
        <v>1.8293064895349615E-5</v>
      </c>
      <c r="BC93" s="176">
        <f t="shared" si="33"/>
        <v>0</v>
      </c>
      <c r="BD93" s="176">
        <f t="shared" si="33"/>
        <v>0</v>
      </c>
      <c r="BE93" s="176">
        <f t="shared" si="33"/>
        <v>0</v>
      </c>
      <c r="BF93" s="176">
        <f t="shared" si="33"/>
        <v>0</v>
      </c>
      <c r="BG93" s="176">
        <f t="shared" si="33"/>
        <v>0</v>
      </c>
      <c r="BH93" s="176">
        <f t="shared" si="33"/>
        <v>0</v>
      </c>
      <c r="BI93" s="176">
        <f t="shared" si="33"/>
        <v>0</v>
      </c>
      <c r="BJ93" s="176">
        <f t="shared" si="33"/>
        <v>0</v>
      </c>
      <c r="BK93" s="176">
        <f t="shared" si="33"/>
        <v>0</v>
      </c>
      <c r="BL93" s="176">
        <f t="shared" si="33"/>
        <v>0</v>
      </c>
      <c r="BM93" s="176">
        <f t="shared" si="33"/>
        <v>0</v>
      </c>
      <c r="BN93" s="176">
        <f t="shared" si="33"/>
        <v>0</v>
      </c>
      <c r="BO93" s="176">
        <f t="shared" si="33"/>
        <v>0</v>
      </c>
      <c r="BQ93" s="174"/>
      <c r="BR93" s="177">
        <f t="shared" si="36"/>
        <v>0</v>
      </c>
      <c r="BS93" s="178">
        <f t="shared" si="36"/>
        <v>0</v>
      </c>
      <c r="BT93" s="178">
        <f t="shared" si="36"/>
        <v>0</v>
      </c>
      <c r="BU93" s="178">
        <f t="shared" si="36"/>
        <v>0</v>
      </c>
      <c r="BV93" s="178">
        <f t="shared" si="36"/>
        <v>0</v>
      </c>
      <c r="BW93" s="178">
        <f t="shared" si="36"/>
        <v>0</v>
      </c>
      <c r="BX93" s="178">
        <f t="shared" si="36"/>
        <v>0</v>
      </c>
      <c r="BY93" s="178">
        <f t="shared" si="36"/>
        <v>0</v>
      </c>
      <c r="BZ93" s="178">
        <f t="shared" si="36"/>
        <v>0</v>
      </c>
      <c r="CA93" s="178">
        <f t="shared" si="36"/>
        <v>0</v>
      </c>
      <c r="CB93" s="178">
        <f t="shared" si="36"/>
        <v>0</v>
      </c>
      <c r="CC93" s="178">
        <f t="shared" si="36"/>
        <v>0</v>
      </c>
      <c r="CD93" s="178">
        <f t="shared" si="36"/>
        <v>0</v>
      </c>
      <c r="CE93" s="178">
        <f t="shared" si="36"/>
        <v>0</v>
      </c>
      <c r="CF93" s="178">
        <f t="shared" si="36"/>
        <v>0</v>
      </c>
      <c r="CG93" s="178">
        <f t="shared" si="34"/>
        <v>0</v>
      </c>
      <c r="CH93" s="178">
        <f t="shared" si="34"/>
        <v>0</v>
      </c>
      <c r="CI93" s="178">
        <f t="shared" si="34"/>
        <v>0</v>
      </c>
      <c r="CJ93" s="178">
        <f t="shared" si="34"/>
        <v>0</v>
      </c>
      <c r="CK93" s="178">
        <f t="shared" si="34"/>
        <v>0</v>
      </c>
      <c r="CL93" s="178">
        <f t="shared" si="34"/>
        <v>0</v>
      </c>
      <c r="CM93" s="178">
        <f t="shared" si="34"/>
        <v>0</v>
      </c>
      <c r="CN93" s="178">
        <f t="shared" si="34"/>
        <v>0</v>
      </c>
      <c r="CO93" s="178">
        <f t="shared" si="34"/>
        <v>0</v>
      </c>
      <c r="CP93" s="178">
        <f t="shared" si="34"/>
        <v>0</v>
      </c>
      <c r="CQ93" s="178">
        <f t="shared" si="34"/>
        <v>0</v>
      </c>
      <c r="CR93" s="178">
        <f t="shared" si="34"/>
        <v>0</v>
      </c>
      <c r="CS93" s="178">
        <f t="shared" si="34"/>
        <v>0</v>
      </c>
    </row>
    <row r="94" spans="1:97" x14ac:dyDescent="0.4">
      <c r="A94" s="167">
        <v>1900502</v>
      </c>
      <c r="B94" s="168" t="s">
        <v>243</v>
      </c>
      <c r="C94" s="169">
        <v>14.004255456864431</v>
      </c>
      <c r="D94" s="170">
        <v>11.83079859662838</v>
      </c>
      <c r="E94" s="170">
        <v>9.7249164464285283</v>
      </c>
      <c r="F94" s="171">
        <v>2.8206052990036759E-3</v>
      </c>
      <c r="G94" s="170">
        <v>0</v>
      </c>
      <c r="H94" s="172"/>
      <c r="I94" s="170">
        <f t="shared" si="22"/>
        <v>9.7249164464285283</v>
      </c>
      <c r="J94" s="170">
        <f t="shared" si="22"/>
        <v>9.7249164464285283</v>
      </c>
      <c r="K94" s="170">
        <f t="shared" si="22"/>
        <v>9.7249164464285283</v>
      </c>
      <c r="L94" s="170">
        <f t="shared" si="22"/>
        <v>9.7249164464285283</v>
      </c>
      <c r="M94" s="170">
        <f t="shared" si="22"/>
        <v>9.7249164464285283</v>
      </c>
      <c r="N94" s="170">
        <f t="shared" si="22"/>
        <v>9.7249164464285283</v>
      </c>
      <c r="O94" s="170">
        <f t="shared" si="22"/>
        <v>9.7249164464285283</v>
      </c>
      <c r="P94" s="170">
        <f t="shared" si="37"/>
        <v>9.7249164464285283</v>
      </c>
      <c r="Q94" s="170">
        <f t="shared" si="37"/>
        <v>9.7249164464285283</v>
      </c>
      <c r="R94" s="170">
        <f t="shared" si="37"/>
        <v>9.7249164464285283</v>
      </c>
      <c r="S94" s="170">
        <f t="shared" si="37"/>
        <v>9.7249164464285283</v>
      </c>
      <c r="T94" s="170">
        <f t="shared" si="37"/>
        <v>9.7249164464285283</v>
      </c>
      <c r="U94" s="170">
        <f t="shared" si="37"/>
        <v>9.7249164464285283</v>
      </c>
      <c r="V94" s="170">
        <f t="shared" si="37"/>
        <v>9.7249164464285283</v>
      </c>
      <c r="W94" s="170">
        <f t="shared" si="37"/>
        <v>4.1383962447975077E-2</v>
      </c>
      <c r="X94" s="170">
        <f t="shared" si="37"/>
        <v>0</v>
      </c>
      <c r="Y94" s="170">
        <f t="shared" si="37"/>
        <v>0</v>
      </c>
      <c r="Z94" s="170">
        <f t="shared" si="37"/>
        <v>0</v>
      </c>
      <c r="AA94" s="170">
        <f t="shared" si="37"/>
        <v>0</v>
      </c>
      <c r="AB94" s="170">
        <f t="shared" si="37"/>
        <v>0</v>
      </c>
      <c r="AC94" s="170">
        <f t="shared" si="37"/>
        <v>0</v>
      </c>
      <c r="AD94" s="170">
        <f t="shared" si="37"/>
        <v>0</v>
      </c>
      <c r="AE94" s="170">
        <f t="shared" si="37"/>
        <v>0</v>
      </c>
      <c r="AF94" s="170">
        <f t="shared" ref="AF94:AJ157" si="39">IF(AF$2&lt;$C94,$E94,IF((($C94-AF$2+1)&gt;0),($C94-AF$2+1)*AE94,0))</f>
        <v>0</v>
      </c>
      <c r="AG94" s="170">
        <f t="shared" si="39"/>
        <v>0</v>
      </c>
      <c r="AH94" s="170">
        <f t="shared" si="38"/>
        <v>0</v>
      </c>
      <c r="AI94" s="170">
        <f t="shared" si="38"/>
        <v>0</v>
      </c>
      <c r="AJ94" s="170">
        <f t="shared" si="38"/>
        <v>0</v>
      </c>
      <c r="AK94" s="173">
        <f t="shared" si="32"/>
        <v>136.19021421244736</v>
      </c>
      <c r="AM94" s="174"/>
      <c r="AN94" s="175">
        <f t="shared" si="35"/>
        <v>2.8206052990036759E-3</v>
      </c>
      <c r="AO94" s="176">
        <f t="shared" si="35"/>
        <v>2.8206052990036759E-3</v>
      </c>
      <c r="AP94" s="176">
        <f t="shared" si="35"/>
        <v>2.8206052990036759E-3</v>
      </c>
      <c r="AQ94" s="176">
        <f t="shared" si="35"/>
        <v>2.8206052990036759E-3</v>
      </c>
      <c r="AR94" s="176">
        <f t="shared" si="35"/>
        <v>2.8206052990036759E-3</v>
      </c>
      <c r="AS94" s="176">
        <f t="shared" si="35"/>
        <v>2.8206052990036759E-3</v>
      </c>
      <c r="AT94" s="176">
        <f t="shared" si="35"/>
        <v>2.8206052990036759E-3</v>
      </c>
      <c r="AU94" s="176">
        <f t="shared" si="35"/>
        <v>2.8206052990036759E-3</v>
      </c>
      <c r="AV94" s="176">
        <f t="shared" si="35"/>
        <v>2.8206052990036759E-3</v>
      </c>
      <c r="AW94" s="176">
        <f t="shared" si="35"/>
        <v>2.8206052990036759E-3</v>
      </c>
      <c r="AX94" s="176">
        <f t="shared" si="35"/>
        <v>2.8206052990036759E-3</v>
      </c>
      <c r="AY94" s="176">
        <f t="shared" si="35"/>
        <v>2.8206052990036759E-3</v>
      </c>
      <c r="AZ94" s="176">
        <f t="shared" si="35"/>
        <v>2.8206052990036759E-3</v>
      </c>
      <c r="BA94" s="176">
        <f t="shared" si="35"/>
        <v>2.8206052990036759E-3</v>
      </c>
      <c r="BB94" s="176">
        <f t="shared" si="35"/>
        <v>1.2002964181496479E-5</v>
      </c>
      <c r="BC94" s="176">
        <f t="shared" si="35"/>
        <v>0</v>
      </c>
      <c r="BD94" s="176">
        <f t="shared" ref="BC94:BO109" si="40">IF(BD$2&lt;$C94,$F94,IF((($C94-BD$2+1)&gt;0),($C94-BD$2+1)*$F94,0))</f>
        <v>0</v>
      </c>
      <c r="BE94" s="176">
        <f t="shared" si="40"/>
        <v>0</v>
      </c>
      <c r="BF94" s="176">
        <f t="shared" si="40"/>
        <v>0</v>
      </c>
      <c r="BG94" s="176">
        <f t="shared" si="40"/>
        <v>0</v>
      </c>
      <c r="BH94" s="176">
        <f t="shared" si="40"/>
        <v>0</v>
      </c>
      <c r="BI94" s="176">
        <f t="shared" si="40"/>
        <v>0</v>
      </c>
      <c r="BJ94" s="176">
        <f t="shared" si="40"/>
        <v>0</v>
      </c>
      <c r="BK94" s="176">
        <f t="shared" si="40"/>
        <v>0</v>
      </c>
      <c r="BL94" s="176">
        <f t="shared" si="40"/>
        <v>0</v>
      </c>
      <c r="BM94" s="176">
        <f t="shared" si="40"/>
        <v>0</v>
      </c>
      <c r="BN94" s="176">
        <f t="shared" si="40"/>
        <v>0</v>
      </c>
      <c r="BO94" s="176">
        <f t="shared" si="40"/>
        <v>0</v>
      </c>
      <c r="BQ94" s="174"/>
      <c r="BR94" s="177">
        <f t="shared" si="36"/>
        <v>0</v>
      </c>
      <c r="BS94" s="178">
        <f t="shared" si="36"/>
        <v>0</v>
      </c>
      <c r="BT94" s="178">
        <f t="shared" si="36"/>
        <v>0</v>
      </c>
      <c r="BU94" s="178">
        <f t="shared" si="36"/>
        <v>0</v>
      </c>
      <c r="BV94" s="178">
        <f t="shared" si="36"/>
        <v>0</v>
      </c>
      <c r="BW94" s="178">
        <f t="shared" si="36"/>
        <v>0</v>
      </c>
      <c r="BX94" s="178">
        <f t="shared" si="36"/>
        <v>0</v>
      </c>
      <c r="BY94" s="178">
        <f t="shared" si="36"/>
        <v>0</v>
      </c>
      <c r="BZ94" s="178">
        <f t="shared" si="36"/>
        <v>0</v>
      </c>
      <c r="CA94" s="178">
        <f t="shared" si="36"/>
        <v>0</v>
      </c>
      <c r="CB94" s="178">
        <f t="shared" si="36"/>
        <v>0</v>
      </c>
      <c r="CC94" s="178">
        <f t="shared" si="36"/>
        <v>0</v>
      </c>
      <c r="CD94" s="178">
        <f t="shared" si="36"/>
        <v>0</v>
      </c>
      <c r="CE94" s="178">
        <f t="shared" si="36"/>
        <v>0</v>
      </c>
      <c r="CF94" s="178">
        <f t="shared" si="36"/>
        <v>0</v>
      </c>
      <c r="CG94" s="178">
        <f t="shared" si="36"/>
        <v>0</v>
      </c>
      <c r="CH94" s="178">
        <f t="shared" ref="CG94:CS109" si="41">IF(CH$2&lt;$C94,$G94,IF((($C94-CH$2+1)&gt;0),($C94-CH$2+1)*$G94,0))</f>
        <v>0</v>
      </c>
      <c r="CI94" s="178">
        <f t="shared" si="41"/>
        <v>0</v>
      </c>
      <c r="CJ94" s="178">
        <f t="shared" si="41"/>
        <v>0</v>
      </c>
      <c r="CK94" s="178">
        <f t="shared" si="41"/>
        <v>0</v>
      </c>
      <c r="CL94" s="178">
        <f t="shared" si="41"/>
        <v>0</v>
      </c>
      <c r="CM94" s="178">
        <f t="shared" si="41"/>
        <v>0</v>
      </c>
      <c r="CN94" s="178">
        <f t="shared" si="41"/>
        <v>0</v>
      </c>
      <c r="CO94" s="178">
        <f t="shared" si="41"/>
        <v>0</v>
      </c>
      <c r="CP94" s="178">
        <f t="shared" si="41"/>
        <v>0</v>
      </c>
      <c r="CQ94" s="178">
        <f t="shared" si="41"/>
        <v>0</v>
      </c>
      <c r="CR94" s="178">
        <f t="shared" si="41"/>
        <v>0</v>
      </c>
      <c r="CS94" s="178">
        <f t="shared" si="41"/>
        <v>0</v>
      </c>
    </row>
    <row r="95" spans="1:97" x14ac:dyDescent="0.4">
      <c r="A95" s="167">
        <v>1900513</v>
      </c>
      <c r="B95" s="168" t="s">
        <v>243</v>
      </c>
      <c r="C95" s="169">
        <v>14.004255456864431</v>
      </c>
      <c r="D95" s="170">
        <v>46.364117438826469</v>
      </c>
      <c r="E95" s="170">
        <v>38.111304534715352</v>
      </c>
      <c r="F95" s="171">
        <v>4.4406703653872948E-2</v>
      </c>
      <c r="G95" s="170">
        <v>0</v>
      </c>
      <c r="H95" s="172"/>
      <c r="I95" s="170">
        <f t="shared" si="22"/>
        <v>38.111304534715352</v>
      </c>
      <c r="J95" s="170">
        <f t="shared" si="22"/>
        <v>38.111304534715352</v>
      </c>
      <c r="K95" s="170">
        <f t="shared" si="22"/>
        <v>38.111304534715352</v>
      </c>
      <c r="L95" s="170">
        <f t="shared" si="22"/>
        <v>38.111304534715352</v>
      </c>
      <c r="M95" s="170">
        <f t="shared" si="22"/>
        <v>38.111304534715352</v>
      </c>
      <c r="N95" s="170">
        <f t="shared" si="22"/>
        <v>38.111304534715352</v>
      </c>
      <c r="O95" s="170">
        <f t="shared" si="22"/>
        <v>38.111304534715352</v>
      </c>
      <c r="P95" s="170">
        <f t="shared" si="37"/>
        <v>38.111304534715352</v>
      </c>
      <c r="Q95" s="170">
        <f t="shared" si="37"/>
        <v>38.111304534715352</v>
      </c>
      <c r="R95" s="170">
        <f t="shared" si="37"/>
        <v>38.111304534715352</v>
      </c>
      <c r="S95" s="170">
        <f t="shared" si="37"/>
        <v>38.111304534715352</v>
      </c>
      <c r="T95" s="170">
        <f t="shared" si="37"/>
        <v>38.111304534715352</v>
      </c>
      <c r="U95" s="170">
        <f t="shared" si="37"/>
        <v>38.111304534715352</v>
      </c>
      <c r="V95" s="170">
        <f t="shared" si="37"/>
        <v>38.111304534715352</v>
      </c>
      <c r="W95" s="170">
        <f t="shared" si="37"/>
        <v>0.162181012494686</v>
      </c>
      <c r="X95" s="170">
        <f t="shared" si="37"/>
        <v>0</v>
      </c>
      <c r="Y95" s="170">
        <f t="shared" si="37"/>
        <v>0</v>
      </c>
      <c r="Z95" s="170">
        <f t="shared" si="37"/>
        <v>0</v>
      </c>
      <c r="AA95" s="170">
        <f t="shared" si="37"/>
        <v>0</v>
      </c>
      <c r="AB95" s="170">
        <f t="shared" si="37"/>
        <v>0</v>
      </c>
      <c r="AC95" s="170">
        <f t="shared" si="37"/>
        <v>0</v>
      </c>
      <c r="AD95" s="170">
        <f t="shared" si="37"/>
        <v>0</v>
      </c>
      <c r="AE95" s="170">
        <f t="shared" si="37"/>
        <v>0</v>
      </c>
      <c r="AF95" s="170">
        <f t="shared" si="39"/>
        <v>0</v>
      </c>
      <c r="AG95" s="170">
        <f t="shared" si="39"/>
        <v>0</v>
      </c>
      <c r="AH95" s="170">
        <f t="shared" si="38"/>
        <v>0</v>
      </c>
      <c r="AI95" s="170">
        <f t="shared" si="38"/>
        <v>0</v>
      </c>
      <c r="AJ95" s="170">
        <f t="shared" si="38"/>
        <v>0</v>
      </c>
      <c r="AK95" s="173">
        <f t="shared" si="32"/>
        <v>533.72044449850966</v>
      </c>
      <c r="AM95" s="174"/>
      <c r="AN95" s="175">
        <f t="shared" ref="AN95:BC110" si="42">IF(AN$2&lt;$C95,$F95,IF((($C95-AN$2+1)&gt;0),($C95-AN$2+1)*$F95,0))</f>
        <v>4.4406703653872948E-2</v>
      </c>
      <c r="AO95" s="176">
        <f t="shared" si="42"/>
        <v>4.4406703653872948E-2</v>
      </c>
      <c r="AP95" s="176">
        <f t="shared" si="42"/>
        <v>4.4406703653872948E-2</v>
      </c>
      <c r="AQ95" s="176">
        <f t="shared" si="42"/>
        <v>4.4406703653872948E-2</v>
      </c>
      <c r="AR95" s="176">
        <f t="shared" si="42"/>
        <v>4.4406703653872948E-2</v>
      </c>
      <c r="AS95" s="176">
        <f t="shared" si="42"/>
        <v>4.4406703653872948E-2</v>
      </c>
      <c r="AT95" s="176">
        <f t="shared" si="42"/>
        <v>4.4406703653872948E-2</v>
      </c>
      <c r="AU95" s="176">
        <f t="shared" si="42"/>
        <v>4.4406703653872948E-2</v>
      </c>
      <c r="AV95" s="176">
        <f t="shared" si="42"/>
        <v>4.4406703653872948E-2</v>
      </c>
      <c r="AW95" s="176">
        <f t="shared" si="42"/>
        <v>4.4406703653872948E-2</v>
      </c>
      <c r="AX95" s="176">
        <f t="shared" si="42"/>
        <v>4.4406703653872948E-2</v>
      </c>
      <c r="AY95" s="176">
        <f t="shared" si="42"/>
        <v>4.4406703653872948E-2</v>
      </c>
      <c r="AZ95" s="176">
        <f t="shared" si="42"/>
        <v>4.4406703653872948E-2</v>
      </c>
      <c r="BA95" s="176">
        <f t="shared" si="42"/>
        <v>4.4406703653872948E-2</v>
      </c>
      <c r="BB95" s="176">
        <f t="shared" si="42"/>
        <v>1.889708118906399E-4</v>
      </c>
      <c r="BC95" s="176">
        <f t="shared" si="42"/>
        <v>0</v>
      </c>
      <c r="BD95" s="176">
        <f t="shared" si="40"/>
        <v>0</v>
      </c>
      <c r="BE95" s="176">
        <f t="shared" si="40"/>
        <v>0</v>
      </c>
      <c r="BF95" s="176">
        <f t="shared" si="40"/>
        <v>0</v>
      </c>
      <c r="BG95" s="176">
        <f t="shared" si="40"/>
        <v>0</v>
      </c>
      <c r="BH95" s="176">
        <f t="shared" si="40"/>
        <v>0</v>
      </c>
      <c r="BI95" s="176">
        <f t="shared" si="40"/>
        <v>0</v>
      </c>
      <c r="BJ95" s="176">
        <f t="shared" si="40"/>
        <v>0</v>
      </c>
      <c r="BK95" s="176">
        <f t="shared" si="40"/>
        <v>0</v>
      </c>
      <c r="BL95" s="176">
        <f t="shared" si="40"/>
        <v>0</v>
      </c>
      <c r="BM95" s="176">
        <f t="shared" si="40"/>
        <v>0</v>
      </c>
      <c r="BN95" s="176">
        <f t="shared" si="40"/>
        <v>0</v>
      </c>
      <c r="BO95" s="176">
        <f t="shared" si="40"/>
        <v>0</v>
      </c>
      <c r="BQ95" s="174"/>
      <c r="BR95" s="177">
        <f t="shared" ref="BR95:CG110" si="43">IF(BR$2&lt;$C95,$G95,IF((($C95-BR$2+1)&gt;0),($C95-BR$2+1)*$G95,0))</f>
        <v>0</v>
      </c>
      <c r="BS95" s="178">
        <f t="shared" si="43"/>
        <v>0</v>
      </c>
      <c r="BT95" s="178">
        <f t="shared" si="43"/>
        <v>0</v>
      </c>
      <c r="BU95" s="178">
        <f t="shared" si="43"/>
        <v>0</v>
      </c>
      <c r="BV95" s="178">
        <f t="shared" si="43"/>
        <v>0</v>
      </c>
      <c r="BW95" s="178">
        <f t="shared" si="43"/>
        <v>0</v>
      </c>
      <c r="BX95" s="178">
        <f t="shared" si="43"/>
        <v>0</v>
      </c>
      <c r="BY95" s="178">
        <f t="shared" si="43"/>
        <v>0</v>
      </c>
      <c r="BZ95" s="178">
        <f t="shared" si="43"/>
        <v>0</v>
      </c>
      <c r="CA95" s="178">
        <f t="shared" si="43"/>
        <v>0</v>
      </c>
      <c r="CB95" s="178">
        <f t="shared" si="43"/>
        <v>0</v>
      </c>
      <c r="CC95" s="178">
        <f t="shared" si="43"/>
        <v>0</v>
      </c>
      <c r="CD95" s="178">
        <f t="shared" si="43"/>
        <v>0</v>
      </c>
      <c r="CE95" s="178">
        <f t="shared" si="43"/>
        <v>0</v>
      </c>
      <c r="CF95" s="178">
        <f t="shared" si="43"/>
        <v>0</v>
      </c>
      <c r="CG95" s="178">
        <f t="shared" si="43"/>
        <v>0</v>
      </c>
      <c r="CH95" s="178">
        <f t="shared" si="41"/>
        <v>0</v>
      </c>
      <c r="CI95" s="178">
        <f t="shared" si="41"/>
        <v>0</v>
      </c>
      <c r="CJ95" s="178">
        <f t="shared" si="41"/>
        <v>0</v>
      </c>
      <c r="CK95" s="178">
        <f t="shared" si="41"/>
        <v>0</v>
      </c>
      <c r="CL95" s="178">
        <f t="shared" si="41"/>
        <v>0</v>
      </c>
      <c r="CM95" s="178">
        <f t="shared" si="41"/>
        <v>0</v>
      </c>
      <c r="CN95" s="178">
        <f t="shared" si="41"/>
        <v>0</v>
      </c>
      <c r="CO95" s="178">
        <f t="shared" si="41"/>
        <v>0</v>
      </c>
      <c r="CP95" s="178">
        <f t="shared" si="41"/>
        <v>0</v>
      </c>
      <c r="CQ95" s="178">
        <f t="shared" si="41"/>
        <v>0</v>
      </c>
      <c r="CR95" s="178">
        <f t="shared" si="41"/>
        <v>0</v>
      </c>
      <c r="CS95" s="178">
        <f t="shared" si="41"/>
        <v>0</v>
      </c>
    </row>
    <row r="96" spans="1:97" x14ac:dyDescent="0.4">
      <c r="A96" s="167">
        <v>1900516</v>
      </c>
      <c r="B96" s="168" t="s">
        <v>243</v>
      </c>
      <c r="C96" s="169">
        <v>14.004255456864431</v>
      </c>
      <c r="D96" s="170">
        <v>388.2110220783245</v>
      </c>
      <c r="E96" s="170">
        <v>319.10946014838277</v>
      </c>
      <c r="F96" s="171">
        <v>3.6078436495609982E-2</v>
      </c>
      <c r="G96" s="170">
        <v>0</v>
      </c>
      <c r="H96" s="172"/>
      <c r="I96" s="170">
        <f t="shared" si="22"/>
        <v>319.10946014838277</v>
      </c>
      <c r="J96" s="170">
        <f t="shared" si="22"/>
        <v>319.10946014838277</v>
      </c>
      <c r="K96" s="170">
        <f t="shared" si="22"/>
        <v>319.10946014838277</v>
      </c>
      <c r="L96" s="170">
        <f t="shared" si="22"/>
        <v>319.10946014838277</v>
      </c>
      <c r="M96" s="170">
        <f t="shared" si="22"/>
        <v>319.10946014838277</v>
      </c>
      <c r="N96" s="170">
        <f t="shared" si="22"/>
        <v>319.10946014838277</v>
      </c>
      <c r="O96" s="170">
        <f t="shared" si="22"/>
        <v>319.10946014838277</v>
      </c>
      <c r="P96" s="170">
        <f t="shared" si="37"/>
        <v>319.10946014838277</v>
      </c>
      <c r="Q96" s="170">
        <f t="shared" si="37"/>
        <v>319.10946014838277</v>
      </c>
      <c r="R96" s="170">
        <f t="shared" si="37"/>
        <v>319.10946014838277</v>
      </c>
      <c r="S96" s="170">
        <f t="shared" si="37"/>
        <v>319.10946014838277</v>
      </c>
      <c r="T96" s="170">
        <f t="shared" si="37"/>
        <v>319.10946014838277</v>
      </c>
      <c r="U96" s="170">
        <f t="shared" si="37"/>
        <v>319.10946014838277</v>
      </c>
      <c r="V96" s="170">
        <f t="shared" si="37"/>
        <v>319.10946014838277</v>
      </c>
      <c r="W96" s="170">
        <f t="shared" si="37"/>
        <v>1.3579565426934002</v>
      </c>
      <c r="X96" s="170">
        <f t="shared" si="37"/>
        <v>0</v>
      </c>
      <c r="Y96" s="170">
        <f t="shared" si="37"/>
        <v>0</v>
      </c>
      <c r="Z96" s="170">
        <f t="shared" si="37"/>
        <v>0</v>
      </c>
      <c r="AA96" s="170">
        <f t="shared" si="37"/>
        <v>0</v>
      </c>
      <c r="AB96" s="170">
        <f t="shared" si="37"/>
        <v>0</v>
      </c>
      <c r="AC96" s="170">
        <f t="shared" si="37"/>
        <v>0</v>
      </c>
      <c r="AD96" s="170">
        <f t="shared" si="37"/>
        <v>0</v>
      </c>
      <c r="AE96" s="170">
        <f t="shared" si="37"/>
        <v>0</v>
      </c>
      <c r="AF96" s="170">
        <f t="shared" si="39"/>
        <v>0</v>
      </c>
      <c r="AG96" s="170">
        <f t="shared" si="39"/>
        <v>0</v>
      </c>
      <c r="AH96" s="170">
        <f t="shared" si="38"/>
        <v>0</v>
      </c>
      <c r="AI96" s="170">
        <f t="shared" si="38"/>
        <v>0</v>
      </c>
      <c r="AJ96" s="170">
        <f t="shared" si="38"/>
        <v>0</v>
      </c>
      <c r="AK96" s="173">
        <f t="shared" si="32"/>
        <v>4468.8903986200521</v>
      </c>
      <c r="AM96" s="174"/>
      <c r="AN96" s="175">
        <f t="shared" si="42"/>
        <v>3.6078436495609982E-2</v>
      </c>
      <c r="AO96" s="176">
        <f t="shared" si="42"/>
        <v>3.6078436495609982E-2</v>
      </c>
      <c r="AP96" s="176">
        <f t="shared" si="42"/>
        <v>3.6078436495609982E-2</v>
      </c>
      <c r="AQ96" s="176">
        <f t="shared" si="42"/>
        <v>3.6078436495609982E-2</v>
      </c>
      <c r="AR96" s="176">
        <f t="shared" si="42"/>
        <v>3.6078436495609982E-2</v>
      </c>
      <c r="AS96" s="176">
        <f t="shared" si="42"/>
        <v>3.6078436495609982E-2</v>
      </c>
      <c r="AT96" s="176">
        <f t="shared" si="42"/>
        <v>3.6078436495609982E-2</v>
      </c>
      <c r="AU96" s="176">
        <f t="shared" si="42"/>
        <v>3.6078436495609982E-2</v>
      </c>
      <c r="AV96" s="176">
        <f t="shared" si="42"/>
        <v>3.6078436495609982E-2</v>
      </c>
      <c r="AW96" s="176">
        <f t="shared" si="42"/>
        <v>3.6078436495609982E-2</v>
      </c>
      <c r="AX96" s="176">
        <f t="shared" si="42"/>
        <v>3.6078436495609982E-2</v>
      </c>
      <c r="AY96" s="176">
        <f t="shared" si="42"/>
        <v>3.6078436495609982E-2</v>
      </c>
      <c r="AZ96" s="176">
        <f t="shared" si="42"/>
        <v>3.6078436495609982E-2</v>
      </c>
      <c r="BA96" s="176">
        <f t="shared" si="42"/>
        <v>3.6078436495609982E-2</v>
      </c>
      <c r="BB96" s="176">
        <f t="shared" si="42"/>
        <v>1.5353023024319205E-4</v>
      </c>
      <c r="BC96" s="176">
        <f t="shared" si="40"/>
        <v>0</v>
      </c>
      <c r="BD96" s="176">
        <f t="shared" si="40"/>
        <v>0</v>
      </c>
      <c r="BE96" s="176">
        <f t="shared" si="40"/>
        <v>0</v>
      </c>
      <c r="BF96" s="176">
        <f t="shared" si="40"/>
        <v>0</v>
      </c>
      <c r="BG96" s="176">
        <f t="shared" si="40"/>
        <v>0</v>
      </c>
      <c r="BH96" s="176">
        <f t="shared" si="40"/>
        <v>0</v>
      </c>
      <c r="BI96" s="176">
        <f t="shared" si="40"/>
        <v>0</v>
      </c>
      <c r="BJ96" s="176">
        <f t="shared" si="40"/>
        <v>0</v>
      </c>
      <c r="BK96" s="176">
        <f t="shared" si="40"/>
        <v>0</v>
      </c>
      <c r="BL96" s="176">
        <f t="shared" si="40"/>
        <v>0</v>
      </c>
      <c r="BM96" s="176">
        <f t="shared" si="40"/>
        <v>0</v>
      </c>
      <c r="BN96" s="176">
        <f t="shared" si="40"/>
        <v>0</v>
      </c>
      <c r="BO96" s="176">
        <f t="shared" si="40"/>
        <v>0</v>
      </c>
      <c r="BQ96" s="174"/>
      <c r="BR96" s="177">
        <f t="shared" si="43"/>
        <v>0</v>
      </c>
      <c r="BS96" s="178">
        <f t="shared" si="43"/>
        <v>0</v>
      </c>
      <c r="BT96" s="178">
        <f t="shared" si="43"/>
        <v>0</v>
      </c>
      <c r="BU96" s="178">
        <f t="shared" si="43"/>
        <v>0</v>
      </c>
      <c r="BV96" s="178">
        <f t="shared" si="43"/>
        <v>0</v>
      </c>
      <c r="BW96" s="178">
        <f t="shared" si="43"/>
        <v>0</v>
      </c>
      <c r="BX96" s="178">
        <f t="shared" si="43"/>
        <v>0</v>
      </c>
      <c r="BY96" s="178">
        <f t="shared" si="43"/>
        <v>0</v>
      </c>
      <c r="BZ96" s="178">
        <f t="shared" si="43"/>
        <v>0</v>
      </c>
      <c r="CA96" s="178">
        <f t="shared" si="43"/>
        <v>0</v>
      </c>
      <c r="CB96" s="178">
        <f t="shared" si="43"/>
        <v>0</v>
      </c>
      <c r="CC96" s="178">
        <f t="shared" si="43"/>
        <v>0</v>
      </c>
      <c r="CD96" s="178">
        <f t="shared" si="43"/>
        <v>0</v>
      </c>
      <c r="CE96" s="178">
        <f t="shared" si="43"/>
        <v>0</v>
      </c>
      <c r="CF96" s="178">
        <f t="shared" si="43"/>
        <v>0</v>
      </c>
      <c r="CG96" s="178">
        <f t="shared" si="41"/>
        <v>0</v>
      </c>
      <c r="CH96" s="178">
        <f t="shared" si="41"/>
        <v>0</v>
      </c>
      <c r="CI96" s="178">
        <f t="shared" si="41"/>
        <v>0</v>
      </c>
      <c r="CJ96" s="178">
        <f t="shared" si="41"/>
        <v>0</v>
      </c>
      <c r="CK96" s="178">
        <f t="shared" si="41"/>
        <v>0</v>
      </c>
      <c r="CL96" s="178">
        <f t="shared" si="41"/>
        <v>0</v>
      </c>
      <c r="CM96" s="178">
        <f t="shared" si="41"/>
        <v>0</v>
      </c>
      <c r="CN96" s="178">
        <f t="shared" si="41"/>
        <v>0</v>
      </c>
      <c r="CO96" s="178">
        <f t="shared" si="41"/>
        <v>0</v>
      </c>
      <c r="CP96" s="178">
        <f t="shared" si="41"/>
        <v>0</v>
      </c>
      <c r="CQ96" s="178">
        <f t="shared" si="41"/>
        <v>0</v>
      </c>
      <c r="CR96" s="178">
        <f t="shared" si="41"/>
        <v>0</v>
      </c>
      <c r="CS96" s="178">
        <f t="shared" si="41"/>
        <v>0</v>
      </c>
    </row>
    <row r="97" spans="1:97" x14ac:dyDescent="0.4">
      <c r="A97" s="167">
        <v>1900538</v>
      </c>
      <c r="B97" s="168" t="s">
        <v>243</v>
      </c>
      <c r="C97" s="169">
        <v>16.158756296382037</v>
      </c>
      <c r="D97" s="170">
        <v>1273.6158818522388</v>
      </c>
      <c r="E97" s="170">
        <v>1046.9122548825401</v>
      </c>
      <c r="F97" s="171">
        <v>0.12633920447984015</v>
      </c>
      <c r="G97" s="170">
        <v>0</v>
      </c>
      <c r="H97" s="172"/>
      <c r="I97" s="170">
        <f t="shared" si="22"/>
        <v>1046.9122548825401</v>
      </c>
      <c r="J97" s="170">
        <f t="shared" si="22"/>
        <v>1046.9122548825401</v>
      </c>
      <c r="K97" s="170">
        <f t="shared" si="22"/>
        <v>1046.9122548825401</v>
      </c>
      <c r="L97" s="170">
        <f t="shared" si="22"/>
        <v>1046.9122548825401</v>
      </c>
      <c r="M97" s="170">
        <f t="shared" si="22"/>
        <v>1046.9122548825401</v>
      </c>
      <c r="N97" s="170">
        <f t="shared" si="22"/>
        <v>1046.9122548825401</v>
      </c>
      <c r="O97" s="170">
        <f t="shared" si="22"/>
        <v>1046.9122548825401</v>
      </c>
      <c r="P97" s="170">
        <f t="shared" si="37"/>
        <v>1046.9122548825401</v>
      </c>
      <c r="Q97" s="170">
        <f t="shared" si="37"/>
        <v>1046.9122548825401</v>
      </c>
      <c r="R97" s="170">
        <f t="shared" si="37"/>
        <v>1046.9122548825401</v>
      </c>
      <c r="S97" s="170">
        <f t="shared" si="37"/>
        <v>1046.9122548825401</v>
      </c>
      <c r="T97" s="170">
        <f t="shared" si="37"/>
        <v>1046.9122548825401</v>
      </c>
      <c r="U97" s="170">
        <f t="shared" si="37"/>
        <v>1046.9122548825401</v>
      </c>
      <c r="V97" s="170">
        <f t="shared" si="37"/>
        <v>1046.9122548825401</v>
      </c>
      <c r="W97" s="170">
        <f t="shared" si="37"/>
        <v>1046.9122548825401</v>
      </c>
      <c r="X97" s="170">
        <f t="shared" si="37"/>
        <v>1046.9122548825401</v>
      </c>
      <c r="Y97" s="170">
        <f t="shared" si="37"/>
        <v>166.2039122221197</v>
      </c>
      <c r="Z97" s="170">
        <f t="shared" si="37"/>
        <v>0</v>
      </c>
      <c r="AA97" s="170">
        <f t="shared" si="37"/>
        <v>0</v>
      </c>
      <c r="AB97" s="170">
        <f t="shared" si="37"/>
        <v>0</v>
      </c>
      <c r="AC97" s="170">
        <f t="shared" si="37"/>
        <v>0</v>
      </c>
      <c r="AD97" s="170">
        <f t="shared" si="37"/>
        <v>0</v>
      </c>
      <c r="AE97" s="170">
        <f t="shared" si="37"/>
        <v>0</v>
      </c>
      <c r="AF97" s="170">
        <f t="shared" si="39"/>
        <v>0</v>
      </c>
      <c r="AG97" s="170">
        <f t="shared" si="39"/>
        <v>0</v>
      </c>
      <c r="AH97" s="170">
        <f t="shared" si="38"/>
        <v>0</v>
      </c>
      <c r="AI97" s="170">
        <f t="shared" si="38"/>
        <v>0</v>
      </c>
      <c r="AJ97" s="170">
        <f t="shared" si="38"/>
        <v>0</v>
      </c>
      <c r="AK97" s="173">
        <f t="shared" si="32"/>
        <v>16916.799990342763</v>
      </c>
      <c r="AM97" s="174"/>
      <c r="AN97" s="175">
        <f t="shared" si="42"/>
        <v>0.12633920447984015</v>
      </c>
      <c r="AO97" s="176">
        <f t="shared" si="42"/>
        <v>0.12633920447984015</v>
      </c>
      <c r="AP97" s="176">
        <f t="shared" si="42"/>
        <v>0.12633920447984015</v>
      </c>
      <c r="AQ97" s="176">
        <f t="shared" si="42"/>
        <v>0.12633920447984015</v>
      </c>
      <c r="AR97" s="176">
        <f t="shared" si="42"/>
        <v>0.12633920447984015</v>
      </c>
      <c r="AS97" s="176">
        <f t="shared" si="42"/>
        <v>0.12633920447984015</v>
      </c>
      <c r="AT97" s="176">
        <f t="shared" si="42"/>
        <v>0.12633920447984015</v>
      </c>
      <c r="AU97" s="176">
        <f t="shared" si="42"/>
        <v>0.12633920447984015</v>
      </c>
      <c r="AV97" s="176">
        <f t="shared" si="42"/>
        <v>0.12633920447984015</v>
      </c>
      <c r="AW97" s="176">
        <f t="shared" si="42"/>
        <v>0.12633920447984015</v>
      </c>
      <c r="AX97" s="176">
        <f t="shared" si="42"/>
        <v>0.12633920447984015</v>
      </c>
      <c r="AY97" s="176">
        <f t="shared" si="42"/>
        <v>0.12633920447984015</v>
      </c>
      <c r="AZ97" s="176">
        <f t="shared" si="42"/>
        <v>0.12633920447984015</v>
      </c>
      <c r="BA97" s="176">
        <f t="shared" si="42"/>
        <v>0.12633920447984015</v>
      </c>
      <c r="BB97" s="176">
        <f t="shared" si="42"/>
        <v>0.12633920447984015</v>
      </c>
      <c r="BC97" s="176">
        <f t="shared" si="40"/>
        <v>0.12633920447984015</v>
      </c>
      <c r="BD97" s="176">
        <f t="shared" si="40"/>
        <v>2.0057144191072341E-2</v>
      </c>
      <c r="BE97" s="176">
        <f t="shared" si="40"/>
        <v>0</v>
      </c>
      <c r="BF97" s="176">
        <f t="shared" si="40"/>
        <v>0</v>
      </c>
      <c r="BG97" s="176">
        <f t="shared" si="40"/>
        <v>0</v>
      </c>
      <c r="BH97" s="176">
        <f t="shared" si="40"/>
        <v>0</v>
      </c>
      <c r="BI97" s="176">
        <f t="shared" si="40"/>
        <v>0</v>
      </c>
      <c r="BJ97" s="176">
        <f t="shared" si="40"/>
        <v>0</v>
      </c>
      <c r="BK97" s="176">
        <f t="shared" si="40"/>
        <v>0</v>
      </c>
      <c r="BL97" s="176">
        <f t="shared" si="40"/>
        <v>0</v>
      </c>
      <c r="BM97" s="176">
        <f t="shared" si="40"/>
        <v>0</v>
      </c>
      <c r="BN97" s="176">
        <f t="shared" si="40"/>
        <v>0</v>
      </c>
      <c r="BO97" s="176">
        <f t="shared" si="40"/>
        <v>0</v>
      </c>
      <c r="BQ97" s="174"/>
      <c r="BR97" s="177">
        <f t="shared" si="43"/>
        <v>0</v>
      </c>
      <c r="BS97" s="178">
        <f t="shared" si="43"/>
        <v>0</v>
      </c>
      <c r="BT97" s="178">
        <f t="shared" si="43"/>
        <v>0</v>
      </c>
      <c r="BU97" s="178">
        <f t="shared" si="43"/>
        <v>0</v>
      </c>
      <c r="BV97" s="178">
        <f t="shared" si="43"/>
        <v>0</v>
      </c>
      <c r="BW97" s="178">
        <f t="shared" si="43"/>
        <v>0</v>
      </c>
      <c r="BX97" s="178">
        <f t="shared" si="43"/>
        <v>0</v>
      </c>
      <c r="BY97" s="178">
        <f t="shared" si="43"/>
        <v>0</v>
      </c>
      <c r="BZ97" s="178">
        <f t="shared" si="43"/>
        <v>0</v>
      </c>
      <c r="CA97" s="178">
        <f t="shared" si="43"/>
        <v>0</v>
      </c>
      <c r="CB97" s="178">
        <f t="shared" si="43"/>
        <v>0</v>
      </c>
      <c r="CC97" s="178">
        <f t="shared" si="43"/>
        <v>0</v>
      </c>
      <c r="CD97" s="178">
        <f t="shared" si="43"/>
        <v>0</v>
      </c>
      <c r="CE97" s="178">
        <f t="shared" si="43"/>
        <v>0</v>
      </c>
      <c r="CF97" s="178">
        <f t="shared" si="43"/>
        <v>0</v>
      </c>
      <c r="CG97" s="178">
        <f t="shared" si="41"/>
        <v>0</v>
      </c>
      <c r="CH97" s="178">
        <f t="shared" si="41"/>
        <v>0</v>
      </c>
      <c r="CI97" s="178">
        <f t="shared" si="41"/>
        <v>0</v>
      </c>
      <c r="CJ97" s="178">
        <f t="shared" si="41"/>
        <v>0</v>
      </c>
      <c r="CK97" s="178">
        <f t="shared" si="41"/>
        <v>0</v>
      </c>
      <c r="CL97" s="178">
        <f t="shared" si="41"/>
        <v>0</v>
      </c>
      <c r="CM97" s="178">
        <f t="shared" si="41"/>
        <v>0</v>
      </c>
      <c r="CN97" s="178">
        <f t="shared" si="41"/>
        <v>0</v>
      </c>
      <c r="CO97" s="178">
        <f t="shared" si="41"/>
        <v>0</v>
      </c>
      <c r="CP97" s="178">
        <f t="shared" si="41"/>
        <v>0</v>
      </c>
      <c r="CQ97" s="178">
        <f t="shared" si="41"/>
        <v>0</v>
      </c>
      <c r="CR97" s="178">
        <f t="shared" si="41"/>
        <v>0</v>
      </c>
      <c r="CS97" s="178">
        <f t="shared" si="41"/>
        <v>0</v>
      </c>
    </row>
    <row r="98" spans="1:97" x14ac:dyDescent="0.4">
      <c r="A98" s="167">
        <v>1900546</v>
      </c>
      <c r="B98" s="168" t="s">
        <v>243</v>
      </c>
      <c r="C98" s="169">
        <v>14.004255456864431</v>
      </c>
      <c r="D98" s="170">
        <v>42.87907898774337</v>
      </c>
      <c r="E98" s="170">
        <v>35.246602927925053</v>
      </c>
      <c r="F98" s="171">
        <v>1.2802499510351341E-3</v>
      </c>
      <c r="G98" s="170">
        <v>1181.8990802243941</v>
      </c>
      <c r="H98" s="172"/>
      <c r="I98" s="170">
        <f t="shared" si="22"/>
        <v>35.246602927925053</v>
      </c>
      <c r="J98" s="170">
        <f t="shared" si="22"/>
        <v>35.246602927925053</v>
      </c>
      <c r="K98" s="170">
        <f t="shared" si="22"/>
        <v>35.246602927925053</v>
      </c>
      <c r="L98" s="170">
        <f t="shared" si="22"/>
        <v>35.246602927925053</v>
      </c>
      <c r="M98" s="170">
        <f t="shared" si="22"/>
        <v>35.246602927925053</v>
      </c>
      <c r="N98" s="170">
        <f t="shared" si="22"/>
        <v>35.246602927925053</v>
      </c>
      <c r="O98" s="170">
        <f t="shared" si="22"/>
        <v>35.246602927925053</v>
      </c>
      <c r="P98" s="170">
        <f t="shared" si="37"/>
        <v>35.246602927925053</v>
      </c>
      <c r="Q98" s="170">
        <f t="shared" si="37"/>
        <v>35.246602927925053</v>
      </c>
      <c r="R98" s="170">
        <f t="shared" si="37"/>
        <v>35.246602927925053</v>
      </c>
      <c r="S98" s="170">
        <f t="shared" si="37"/>
        <v>35.246602927925053</v>
      </c>
      <c r="T98" s="170">
        <f t="shared" si="37"/>
        <v>35.246602927925053</v>
      </c>
      <c r="U98" s="170">
        <f t="shared" si="37"/>
        <v>35.246602927925053</v>
      </c>
      <c r="V98" s="170">
        <f t="shared" si="37"/>
        <v>35.246602927925053</v>
      </c>
      <c r="W98" s="170">
        <f t="shared" si="37"/>
        <v>0.14999039837752284</v>
      </c>
      <c r="X98" s="170">
        <f t="shared" si="37"/>
        <v>0</v>
      </c>
      <c r="Y98" s="170">
        <f t="shared" si="37"/>
        <v>0</v>
      </c>
      <c r="Z98" s="170">
        <f t="shared" si="37"/>
        <v>0</v>
      </c>
      <c r="AA98" s="170">
        <f t="shared" si="37"/>
        <v>0</v>
      </c>
      <c r="AB98" s="170">
        <f t="shared" si="37"/>
        <v>0</v>
      </c>
      <c r="AC98" s="170">
        <f t="shared" si="37"/>
        <v>0</v>
      </c>
      <c r="AD98" s="170">
        <f t="shared" si="37"/>
        <v>0</v>
      </c>
      <c r="AE98" s="170">
        <f t="shared" si="37"/>
        <v>0</v>
      </c>
      <c r="AF98" s="170">
        <f t="shared" si="39"/>
        <v>0</v>
      </c>
      <c r="AG98" s="170">
        <f t="shared" si="39"/>
        <v>0</v>
      </c>
      <c r="AH98" s="170">
        <f t="shared" si="38"/>
        <v>0</v>
      </c>
      <c r="AI98" s="170">
        <f t="shared" si="38"/>
        <v>0</v>
      </c>
      <c r="AJ98" s="170">
        <f t="shared" si="38"/>
        <v>0</v>
      </c>
      <c r="AK98" s="173">
        <f t="shared" si="32"/>
        <v>493.6024313893281</v>
      </c>
      <c r="AM98" s="174"/>
      <c r="AN98" s="175">
        <f t="shared" si="42"/>
        <v>1.2802499510351341E-3</v>
      </c>
      <c r="AO98" s="176">
        <f t="shared" si="42"/>
        <v>1.2802499510351341E-3</v>
      </c>
      <c r="AP98" s="176">
        <f t="shared" si="42"/>
        <v>1.2802499510351341E-3</v>
      </c>
      <c r="AQ98" s="176">
        <f t="shared" si="42"/>
        <v>1.2802499510351341E-3</v>
      </c>
      <c r="AR98" s="176">
        <f t="shared" si="42"/>
        <v>1.2802499510351341E-3</v>
      </c>
      <c r="AS98" s="176">
        <f t="shared" si="42"/>
        <v>1.2802499510351341E-3</v>
      </c>
      <c r="AT98" s="176">
        <f t="shared" si="42"/>
        <v>1.2802499510351341E-3</v>
      </c>
      <c r="AU98" s="176">
        <f t="shared" si="42"/>
        <v>1.2802499510351341E-3</v>
      </c>
      <c r="AV98" s="176">
        <f t="shared" si="42"/>
        <v>1.2802499510351341E-3</v>
      </c>
      <c r="AW98" s="176">
        <f t="shared" si="42"/>
        <v>1.2802499510351341E-3</v>
      </c>
      <c r="AX98" s="176">
        <f t="shared" si="42"/>
        <v>1.2802499510351341E-3</v>
      </c>
      <c r="AY98" s="176">
        <f t="shared" si="42"/>
        <v>1.2802499510351341E-3</v>
      </c>
      <c r="AZ98" s="176">
        <f t="shared" si="42"/>
        <v>1.2802499510351341E-3</v>
      </c>
      <c r="BA98" s="176">
        <f t="shared" si="42"/>
        <v>1.2802499510351341E-3</v>
      </c>
      <c r="BB98" s="176">
        <f t="shared" si="42"/>
        <v>5.4480484423202906E-6</v>
      </c>
      <c r="BC98" s="176">
        <f t="shared" si="40"/>
        <v>0</v>
      </c>
      <c r="BD98" s="176">
        <f t="shared" si="40"/>
        <v>0</v>
      </c>
      <c r="BE98" s="176">
        <f t="shared" si="40"/>
        <v>0</v>
      </c>
      <c r="BF98" s="176">
        <f t="shared" si="40"/>
        <v>0</v>
      </c>
      <c r="BG98" s="176">
        <f t="shared" si="40"/>
        <v>0</v>
      </c>
      <c r="BH98" s="176">
        <f t="shared" si="40"/>
        <v>0</v>
      </c>
      <c r="BI98" s="176">
        <f t="shared" si="40"/>
        <v>0</v>
      </c>
      <c r="BJ98" s="176">
        <f t="shared" si="40"/>
        <v>0</v>
      </c>
      <c r="BK98" s="176">
        <f t="shared" si="40"/>
        <v>0</v>
      </c>
      <c r="BL98" s="176">
        <f t="shared" si="40"/>
        <v>0</v>
      </c>
      <c r="BM98" s="176">
        <f t="shared" si="40"/>
        <v>0</v>
      </c>
      <c r="BN98" s="176">
        <f t="shared" si="40"/>
        <v>0</v>
      </c>
      <c r="BO98" s="176">
        <f t="shared" si="40"/>
        <v>0</v>
      </c>
      <c r="BQ98" s="174"/>
      <c r="BR98" s="177">
        <f t="shared" si="43"/>
        <v>1181.8990802243941</v>
      </c>
      <c r="BS98" s="178">
        <f t="shared" si="43"/>
        <v>1181.8990802243941</v>
      </c>
      <c r="BT98" s="178">
        <f t="shared" si="43"/>
        <v>1181.8990802243941</v>
      </c>
      <c r="BU98" s="178">
        <f t="shared" si="43"/>
        <v>1181.8990802243941</v>
      </c>
      <c r="BV98" s="178">
        <f t="shared" si="43"/>
        <v>1181.8990802243941</v>
      </c>
      <c r="BW98" s="178">
        <f t="shared" si="43"/>
        <v>1181.8990802243941</v>
      </c>
      <c r="BX98" s="178">
        <f t="shared" si="43"/>
        <v>1181.8990802243941</v>
      </c>
      <c r="BY98" s="178">
        <f t="shared" si="43"/>
        <v>1181.8990802243941</v>
      </c>
      <c r="BZ98" s="178">
        <f t="shared" si="43"/>
        <v>1181.8990802243941</v>
      </c>
      <c r="CA98" s="178">
        <f t="shared" si="43"/>
        <v>1181.8990802243941</v>
      </c>
      <c r="CB98" s="178">
        <f t="shared" si="43"/>
        <v>1181.8990802243941</v>
      </c>
      <c r="CC98" s="178">
        <f t="shared" si="43"/>
        <v>1181.8990802243941</v>
      </c>
      <c r="CD98" s="178">
        <f t="shared" si="43"/>
        <v>1181.8990802243941</v>
      </c>
      <c r="CE98" s="178">
        <f t="shared" si="43"/>
        <v>1181.8990802243941</v>
      </c>
      <c r="CF98" s="178">
        <f t="shared" si="43"/>
        <v>5.0295205540059316</v>
      </c>
      <c r="CG98" s="178">
        <f t="shared" si="41"/>
        <v>0</v>
      </c>
      <c r="CH98" s="178">
        <f t="shared" si="41"/>
        <v>0</v>
      </c>
      <c r="CI98" s="178">
        <f t="shared" si="41"/>
        <v>0</v>
      </c>
      <c r="CJ98" s="178">
        <f t="shared" si="41"/>
        <v>0</v>
      </c>
      <c r="CK98" s="178">
        <f t="shared" si="41"/>
        <v>0</v>
      </c>
      <c r="CL98" s="178">
        <f t="shared" si="41"/>
        <v>0</v>
      </c>
      <c r="CM98" s="178">
        <f t="shared" si="41"/>
        <v>0</v>
      </c>
      <c r="CN98" s="178">
        <f t="shared" si="41"/>
        <v>0</v>
      </c>
      <c r="CO98" s="178">
        <f t="shared" si="41"/>
        <v>0</v>
      </c>
      <c r="CP98" s="178">
        <f t="shared" si="41"/>
        <v>0</v>
      </c>
      <c r="CQ98" s="178">
        <f t="shared" si="41"/>
        <v>0</v>
      </c>
      <c r="CR98" s="178">
        <f t="shared" si="41"/>
        <v>0</v>
      </c>
      <c r="CS98" s="178">
        <f t="shared" si="41"/>
        <v>0</v>
      </c>
    </row>
    <row r="99" spans="1:97" x14ac:dyDescent="0.4">
      <c r="A99" s="167">
        <v>1900554</v>
      </c>
      <c r="B99" s="168" t="s">
        <v>243</v>
      </c>
      <c r="C99" s="169">
        <v>16.158756296382037</v>
      </c>
      <c r="D99" s="170">
        <v>224.91385214120572</v>
      </c>
      <c r="E99" s="170">
        <v>184.87918646007111</v>
      </c>
      <c r="F99" s="171">
        <v>2.7273309442969112E-2</v>
      </c>
      <c r="G99" s="170">
        <v>0</v>
      </c>
      <c r="H99" s="172"/>
      <c r="I99" s="170">
        <f t="shared" si="22"/>
        <v>184.87918646007111</v>
      </c>
      <c r="J99" s="170">
        <f t="shared" si="22"/>
        <v>184.87918646007111</v>
      </c>
      <c r="K99" s="170">
        <f t="shared" si="22"/>
        <v>184.87918646007111</v>
      </c>
      <c r="L99" s="170">
        <f t="shared" si="22"/>
        <v>184.87918646007111</v>
      </c>
      <c r="M99" s="170">
        <f t="shared" si="22"/>
        <v>184.87918646007111</v>
      </c>
      <c r="N99" s="170">
        <f t="shared" si="22"/>
        <v>184.87918646007111</v>
      </c>
      <c r="O99" s="170">
        <f t="shared" ref="O99:V141" si="44">IF(O$2&lt;$C99,$E99,IF((($C99-O$2+1)&gt;0),($C99-O$2+1)*N99,0))</f>
        <v>184.87918646007111</v>
      </c>
      <c r="P99" s="170">
        <f t="shared" si="37"/>
        <v>184.87918646007111</v>
      </c>
      <c r="Q99" s="170">
        <f t="shared" si="37"/>
        <v>184.87918646007111</v>
      </c>
      <c r="R99" s="170">
        <f t="shared" si="37"/>
        <v>184.87918646007111</v>
      </c>
      <c r="S99" s="170">
        <f t="shared" si="37"/>
        <v>184.87918646007111</v>
      </c>
      <c r="T99" s="170">
        <f t="shared" si="37"/>
        <v>184.87918646007111</v>
      </c>
      <c r="U99" s="170">
        <f t="shared" si="37"/>
        <v>184.87918646007111</v>
      </c>
      <c r="V99" s="170">
        <f t="shared" si="37"/>
        <v>184.87918646007111</v>
      </c>
      <c r="W99" s="170">
        <f t="shared" si="37"/>
        <v>184.87918646007111</v>
      </c>
      <c r="X99" s="170">
        <f t="shared" si="37"/>
        <v>184.87918646007111</v>
      </c>
      <c r="Y99" s="170">
        <f t="shared" si="37"/>
        <v>29.350734920525021</v>
      </c>
      <c r="Z99" s="170">
        <f t="shared" si="37"/>
        <v>0</v>
      </c>
      <c r="AA99" s="170">
        <f t="shared" si="37"/>
        <v>0</v>
      </c>
      <c r="AB99" s="170">
        <f t="shared" si="37"/>
        <v>0</v>
      </c>
      <c r="AC99" s="170">
        <f t="shared" si="37"/>
        <v>0</v>
      </c>
      <c r="AD99" s="170">
        <f t="shared" si="37"/>
        <v>0</v>
      </c>
      <c r="AE99" s="170">
        <f t="shared" si="37"/>
        <v>0</v>
      </c>
      <c r="AF99" s="170">
        <f t="shared" si="39"/>
        <v>0</v>
      </c>
      <c r="AG99" s="170">
        <f t="shared" si="39"/>
        <v>0</v>
      </c>
      <c r="AH99" s="170">
        <f t="shared" si="38"/>
        <v>0</v>
      </c>
      <c r="AI99" s="170">
        <f t="shared" si="38"/>
        <v>0</v>
      </c>
      <c r="AJ99" s="170">
        <f t="shared" si="38"/>
        <v>0</v>
      </c>
      <c r="AK99" s="173">
        <f t="shared" si="32"/>
        <v>2987.4177182816638</v>
      </c>
      <c r="AM99" s="174"/>
      <c r="AN99" s="175">
        <f t="shared" si="42"/>
        <v>2.7273309442969112E-2</v>
      </c>
      <c r="AO99" s="176">
        <f t="shared" si="42"/>
        <v>2.7273309442969112E-2</v>
      </c>
      <c r="AP99" s="176">
        <f t="shared" si="42"/>
        <v>2.7273309442969112E-2</v>
      </c>
      <c r="AQ99" s="176">
        <f t="shared" si="42"/>
        <v>2.7273309442969112E-2</v>
      </c>
      <c r="AR99" s="176">
        <f t="shared" si="42"/>
        <v>2.7273309442969112E-2</v>
      </c>
      <c r="AS99" s="176">
        <f t="shared" si="42"/>
        <v>2.7273309442969112E-2</v>
      </c>
      <c r="AT99" s="176">
        <f t="shared" si="42"/>
        <v>2.7273309442969112E-2</v>
      </c>
      <c r="AU99" s="176">
        <f t="shared" si="42"/>
        <v>2.7273309442969112E-2</v>
      </c>
      <c r="AV99" s="176">
        <f t="shared" si="42"/>
        <v>2.7273309442969112E-2</v>
      </c>
      <c r="AW99" s="176">
        <f t="shared" si="42"/>
        <v>2.7273309442969112E-2</v>
      </c>
      <c r="AX99" s="176">
        <f t="shared" si="42"/>
        <v>2.7273309442969112E-2</v>
      </c>
      <c r="AY99" s="176">
        <f t="shared" si="42"/>
        <v>2.7273309442969112E-2</v>
      </c>
      <c r="AZ99" s="176">
        <f t="shared" si="42"/>
        <v>2.7273309442969112E-2</v>
      </c>
      <c r="BA99" s="176">
        <f t="shared" si="42"/>
        <v>2.7273309442969112E-2</v>
      </c>
      <c r="BB99" s="176">
        <f t="shared" si="42"/>
        <v>2.7273309442969112E-2</v>
      </c>
      <c r="BC99" s="176">
        <f t="shared" si="40"/>
        <v>2.7273309442969112E-2</v>
      </c>
      <c r="BD99" s="176">
        <f t="shared" si="40"/>
        <v>4.3298095972470257E-3</v>
      </c>
      <c r="BE99" s="176">
        <f t="shared" si="40"/>
        <v>0</v>
      </c>
      <c r="BF99" s="176">
        <f t="shared" si="40"/>
        <v>0</v>
      </c>
      <c r="BG99" s="176">
        <f t="shared" si="40"/>
        <v>0</v>
      </c>
      <c r="BH99" s="176">
        <f t="shared" si="40"/>
        <v>0</v>
      </c>
      <c r="BI99" s="176">
        <f t="shared" si="40"/>
        <v>0</v>
      </c>
      <c r="BJ99" s="176">
        <f t="shared" si="40"/>
        <v>0</v>
      </c>
      <c r="BK99" s="176">
        <f t="shared" si="40"/>
        <v>0</v>
      </c>
      <c r="BL99" s="176">
        <f t="shared" si="40"/>
        <v>0</v>
      </c>
      <c r="BM99" s="176">
        <f t="shared" si="40"/>
        <v>0</v>
      </c>
      <c r="BN99" s="176">
        <f t="shared" si="40"/>
        <v>0</v>
      </c>
      <c r="BO99" s="176">
        <f t="shared" si="40"/>
        <v>0</v>
      </c>
      <c r="BQ99" s="174"/>
      <c r="BR99" s="177">
        <f t="shared" si="43"/>
        <v>0</v>
      </c>
      <c r="BS99" s="178">
        <f t="shared" si="43"/>
        <v>0</v>
      </c>
      <c r="BT99" s="178">
        <f t="shared" si="43"/>
        <v>0</v>
      </c>
      <c r="BU99" s="178">
        <f t="shared" si="43"/>
        <v>0</v>
      </c>
      <c r="BV99" s="178">
        <f t="shared" si="43"/>
        <v>0</v>
      </c>
      <c r="BW99" s="178">
        <f t="shared" si="43"/>
        <v>0</v>
      </c>
      <c r="BX99" s="178">
        <f t="shared" si="43"/>
        <v>0</v>
      </c>
      <c r="BY99" s="178">
        <f t="shared" si="43"/>
        <v>0</v>
      </c>
      <c r="BZ99" s="178">
        <f t="shared" si="43"/>
        <v>0</v>
      </c>
      <c r="CA99" s="178">
        <f t="shared" si="43"/>
        <v>0</v>
      </c>
      <c r="CB99" s="178">
        <f t="shared" si="43"/>
        <v>0</v>
      </c>
      <c r="CC99" s="178">
        <f t="shared" si="43"/>
        <v>0</v>
      </c>
      <c r="CD99" s="178">
        <f t="shared" si="43"/>
        <v>0</v>
      </c>
      <c r="CE99" s="178">
        <f t="shared" si="43"/>
        <v>0</v>
      </c>
      <c r="CF99" s="178">
        <f t="shared" si="43"/>
        <v>0</v>
      </c>
      <c r="CG99" s="178">
        <f t="shared" si="41"/>
        <v>0</v>
      </c>
      <c r="CH99" s="178">
        <f t="shared" si="41"/>
        <v>0</v>
      </c>
      <c r="CI99" s="178">
        <f t="shared" si="41"/>
        <v>0</v>
      </c>
      <c r="CJ99" s="178">
        <f t="shared" si="41"/>
        <v>0</v>
      </c>
      <c r="CK99" s="178">
        <f t="shared" si="41"/>
        <v>0</v>
      </c>
      <c r="CL99" s="178">
        <f t="shared" si="41"/>
        <v>0</v>
      </c>
      <c r="CM99" s="178">
        <f t="shared" si="41"/>
        <v>0</v>
      </c>
      <c r="CN99" s="178">
        <f t="shared" si="41"/>
        <v>0</v>
      </c>
      <c r="CO99" s="178">
        <f t="shared" si="41"/>
        <v>0</v>
      </c>
      <c r="CP99" s="178">
        <f t="shared" si="41"/>
        <v>0</v>
      </c>
      <c r="CQ99" s="178">
        <f t="shared" si="41"/>
        <v>0</v>
      </c>
      <c r="CR99" s="178">
        <f t="shared" si="41"/>
        <v>0</v>
      </c>
      <c r="CS99" s="178">
        <f t="shared" si="41"/>
        <v>0</v>
      </c>
    </row>
    <row r="100" spans="1:97" x14ac:dyDescent="0.4">
      <c r="A100" s="167">
        <v>1900561</v>
      </c>
      <c r="B100" s="168" t="s">
        <v>243</v>
      </c>
      <c r="C100" s="169">
        <v>12.708900833558108</v>
      </c>
      <c r="D100" s="170">
        <v>35.704706402562401</v>
      </c>
      <c r="E100" s="170">
        <v>29.349268662906287</v>
      </c>
      <c r="F100" s="171">
        <v>9.8196814413814056E-3</v>
      </c>
      <c r="G100" s="170">
        <v>0</v>
      </c>
      <c r="H100" s="172"/>
      <c r="I100" s="170">
        <f t="shared" ref="I100:N142" si="45">IF(I$2&lt;$C100,$E100,IF((($C100-I$2+1)&gt;0),($C100-I$2+1)*H100,0))</f>
        <v>29.349268662906287</v>
      </c>
      <c r="J100" s="170">
        <f t="shared" si="45"/>
        <v>29.349268662906287</v>
      </c>
      <c r="K100" s="170">
        <f t="shared" si="45"/>
        <v>29.349268662906287</v>
      </c>
      <c r="L100" s="170">
        <f t="shared" si="45"/>
        <v>29.349268662906287</v>
      </c>
      <c r="M100" s="170">
        <f t="shared" si="45"/>
        <v>29.349268662906287</v>
      </c>
      <c r="N100" s="170">
        <f t="shared" si="45"/>
        <v>29.349268662906287</v>
      </c>
      <c r="O100" s="170">
        <f t="shared" si="44"/>
        <v>29.349268662906287</v>
      </c>
      <c r="P100" s="170">
        <f t="shared" si="37"/>
        <v>29.349268662906287</v>
      </c>
      <c r="Q100" s="170">
        <f t="shared" si="37"/>
        <v>29.349268662906287</v>
      </c>
      <c r="R100" s="170">
        <f t="shared" si="37"/>
        <v>29.349268662906287</v>
      </c>
      <c r="S100" s="170">
        <f t="shared" si="37"/>
        <v>29.349268662906287</v>
      </c>
      <c r="T100" s="170">
        <f t="shared" si="37"/>
        <v>29.349268662906287</v>
      </c>
      <c r="U100" s="170">
        <f t="shared" si="37"/>
        <v>20.805721019455117</v>
      </c>
      <c r="V100" s="170">
        <f t="shared" si="37"/>
        <v>0</v>
      </c>
      <c r="W100" s="170">
        <f t="shared" si="37"/>
        <v>0</v>
      </c>
      <c r="X100" s="170">
        <f t="shared" si="37"/>
        <v>0</v>
      </c>
      <c r="Y100" s="170">
        <f t="shared" si="37"/>
        <v>0</v>
      </c>
      <c r="Z100" s="170">
        <f t="shared" si="37"/>
        <v>0</v>
      </c>
      <c r="AA100" s="170">
        <f t="shared" si="37"/>
        <v>0</v>
      </c>
      <c r="AB100" s="170">
        <f t="shared" si="37"/>
        <v>0</v>
      </c>
      <c r="AC100" s="170">
        <f t="shared" si="37"/>
        <v>0</v>
      </c>
      <c r="AD100" s="170">
        <f t="shared" si="37"/>
        <v>0</v>
      </c>
      <c r="AE100" s="170">
        <f t="shared" si="37"/>
        <v>0</v>
      </c>
      <c r="AF100" s="170">
        <f t="shared" si="39"/>
        <v>0</v>
      </c>
      <c r="AG100" s="170">
        <f t="shared" si="39"/>
        <v>0</v>
      </c>
      <c r="AH100" s="170">
        <f t="shared" si="38"/>
        <v>0</v>
      </c>
      <c r="AI100" s="170">
        <f t="shared" si="38"/>
        <v>0</v>
      </c>
      <c r="AJ100" s="170">
        <f t="shared" si="38"/>
        <v>0</v>
      </c>
      <c r="AK100" s="173">
        <f t="shared" si="32"/>
        <v>372.99694497433063</v>
      </c>
      <c r="AM100" s="174"/>
      <c r="AN100" s="175">
        <f t="shared" si="42"/>
        <v>9.8196814413814056E-3</v>
      </c>
      <c r="AO100" s="176">
        <f t="shared" si="42"/>
        <v>9.8196814413814056E-3</v>
      </c>
      <c r="AP100" s="176">
        <f t="shared" si="42"/>
        <v>9.8196814413814056E-3</v>
      </c>
      <c r="AQ100" s="176">
        <f t="shared" si="42"/>
        <v>9.8196814413814056E-3</v>
      </c>
      <c r="AR100" s="176">
        <f t="shared" si="42"/>
        <v>9.8196814413814056E-3</v>
      </c>
      <c r="AS100" s="176">
        <f t="shared" si="42"/>
        <v>9.8196814413814056E-3</v>
      </c>
      <c r="AT100" s="176">
        <f t="shared" si="42"/>
        <v>9.8196814413814056E-3</v>
      </c>
      <c r="AU100" s="176">
        <f t="shared" si="42"/>
        <v>9.8196814413814056E-3</v>
      </c>
      <c r="AV100" s="176">
        <f t="shared" si="42"/>
        <v>9.8196814413814056E-3</v>
      </c>
      <c r="AW100" s="176">
        <f t="shared" si="42"/>
        <v>9.8196814413814056E-3</v>
      </c>
      <c r="AX100" s="176">
        <f t="shared" si="42"/>
        <v>9.8196814413814056E-3</v>
      </c>
      <c r="AY100" s="176">
        <f t="shared" si="42"/>
        <v>9.8196814413814056E-3</v>
      </c>
      <c r="AZ100" s="176">
        <f t="shared" si="42"/>
        <v>6.9611803590703594E-3</v>
      </c>
      <c r="BA100" s="176">
        <f t="shared" si="42"/>
        <v>0</v>
      </c>
      <c r="BB100" s="176">
        <f t="shared" si="42"/>
        <v>0</v>
      </c>
      <c r="BC100" s="176">
        <f t="shared" si="40"/>
        <v>0</v>
      </c>
      <c r="BD100" s="176">
        <f t="shared" si="40"/>
        <v>0</v>
      </c>
      <c r="BE100" s="176">
        <f t="shared" si="40"/>
        <v>0</v>
      </c>
      <c r="BF100" s="176">
        <f t="shared" si="40"/>
        <v>0</v>
      </c>
      <c r="BG100" s="176">
        <f t="shared" si="40"/>
        <v>0</v>
      </c>
      <c r="BH100" s="176">
        <f t="shared" si="40"/>
        <v>0</v>
      </c>
      <c r="BI100" s="176">
        <f t="shared" si="40"/>
        <v>0</v>
      </c>
      <c r="BJ100" s="176">
        <f t="shared" si="40"/>
        <v>0</v>
      </c>
      <c r="BK100" s="176">
        <f t="shared" si="40"/>
        <v>0</v>
      </c>
      <c r="BL100" s="176">
        <f t="shared" si="40"/>
        <v>0</v>
      </c>
      <c r="BM100" s="176">
        <f t="shared" si="40"/>
        <v>0</v>
      </c>
      <c r="BN100" s="176">
        <f t="shared" si="40"/>
        <v>0</v>
      </c>
      <c r="BO100" s="176">
        <f t="shared" si="40"/>
        <v>0</v>
      </c>
      <c r="BQ100" s="174"/>
      <c r="BR100" s="177">
        <f t="shared" si="43"/>
        <v>0</v>
      </c>
      <c r="BS100" s="178">
        <f t="shared" si="43"/>
        <v>0</v>
      </c>
      <c r="BT100" s="178">
        <f t="shared" si="43"/>
        <v>0</v>
      </c>
      <c r="BU100" s="178">
        <f t="shared" si="43"/>
        <v>0</v>
      </c>
      <c r="BV100" s="178">
        <f t="shared" si="43"/>
        <v>0</v>
      </c>
      <c r="BW100" s="178">
        <f t="shared" si="43"/>
        <v>0</v>
      </c>
      <c r="BX100" s="178">
        <f t="shared" si="43"/>
        <v>0</v>
      </c>
      <c r="BY100" s="178">
        <f t="shared" si="43"/>
        <v>0</v>
      </c>
      <c r="BZ100" s="178">
        <f t="shared" si="43"/>
        <v>0</v>
      </c>
      <c r="CA100" s="178">
        <f t="shared" si="43"/>
        <v>0</v>
      </c>
      <c r="CB100" s="178">
        <f t="shared" si="43"/>
        <v>0</v>
      </c>
      <c r="CC100" s="178">
        <f t="shared" si="43"/>
        <v>0</v>
      </c>
      <c r="CD100" s="178">
        <f t="shared" si="43"/>
        <v>0</v>
      </c>
      <c r="CE100" s="178">
        <f t="shared" si="43"/>
        <v>0</v>
      </c>
      <c r="CF100" s="178">
        <f t="shared" si="43"/>
        <v>0</v>
      </c>
      <c r="CG100" s="178">
        <f t="shared" si="41"/>
        <v>0</v>
      </c>
      <c r="CH100" s="178">
        <f t="shared" si="41"/>
        <v>0</v>
      </c>
      <c r="CI100" s="178">
        <f t="shared" si="41"/>
        <v>0</v>
      </c>
      <c r="CJ100" s="178">
        <f t="shared" si="41"/>
        <v>0</v>
      </c>
      <c r="CK100" s="178">
        <f t="shared" si="41"/>
        <v>0</v>
      </c>
      <c r="CL100" s="178">
        <f t="shared" si="41"/>
        <v>0</v>
      </c>
      <c r="CM100" s="178">
        <f t="shared" si="41"/>
        <v>0</v>
      </c>
      <c r="CN100" s="178">
        <f t="shared" si="41"/>
        <v>0</v>
      </c>
      <c r="CO100" s="178">
        <f t="shared" si="41"/>
        <v>0</v>
      </c>
      <c r="CP100" s="178">
        <f t="shared" si="41"/>
        <v>0</v>
      </c>
      <c r="CQ100" s="178">
        <f t="shared" si="41"/>
        <v>0</v>
      </c>
      <c r="CR100" s="178">
        <f t="shared" si="41"/>
        <v>0</v>
      </c>
      <c r="CS100" s="178">
        <f t="shared" si="41"/>
        <v>0</v>
      </c>
    </row>
    <row r="101" spans="1:97" x14ac:dyDescent="0.4">
      <c r="A101" s="167">
        <v>1900582</v>
      </c>
      <c r="B101" s="168" t="s">
        <v>244</v>
      </c>
      <c r="C101" s="169">
        <v>17.556569478406402</v>
      </c>
      <c r="D101" s="170">
        <v>8.1804972834325369</v>
      </c>
      <c r="E101" s="170">
        <v>6.7243687669815442</v>
      </c>
      <c r="F101" s="171">
        <v>1.853892692253021E-3</v>
      </c>
      <c r="G101" s="170">
        <v>0</v>
      </c>
      <c r="H101" s="172"/>
      <c r="I101" s="170">
        <f t="shared" si="45"/>
        <v>6.7243687669815442</v>
      </c>
      <c r="J101" s="170">
        <f t="shared" si="45"/>
        <v>6.7243687669815442</v>
      </c>
      <c r="K101" s="170">
        <f t="shared" si="45"/>
        <v>6.7243687669815442</v>
      </c>
      <c r="L101" s="170">
        <f t="shared" si="45"/>
        <v>6.7243687669815442</v>
      </c>
      <c r="M101" s="170">
        <f t="shared" si="45"/>
        <v>6.7243687669815442</v>
      </c>
      <c r="N101" s="170">
        <f t="shared" si="45"/>
        <v>6.7243687669815442</v>
      </c>
      <c r="O101" s="170">
        <f t="shared" si="44"/>
        <v>6.7243687669815442</v>
      </c>
      <c r="P101" s="170">
        <f t="shared" si="37"/>
        <v>6.7243687669815442</v>
      </c>
      <c r="Q101" s="170">
        <f t="shared" si="37"/>
        <v>6.7243687669815442</v>
      </c>
      <c r="R101" s="170">
        <f t="shared" si="37"/>
        <v>6.7243687669815442</v>
      </c>
      <c r="S101" s="170">
        <f t="shared" si="37"/>
        <v>6.7243687669815442</v>
      </c>
      <c r="T101" s="170">
        <f t="shared" si="37"/>
        <v>6.7243687669815442</v>
      </c>
      <c r="U101" s="170">
        <f t="shared" si="37"/>
        <v>6.7243687669815442</v>
      </c>
      <c r="V101" s="170">
        <f t="shared" si="37"/>
        <v>6.7243687669815442</v>
      </c>
      <c r="W101" s="170">
        <f t="shared" si="37"/>
        <v>6.7243687669815442</v>
      </c>
      <c r="X101" s="170">
        <f t="shared" si="37"/>
        <v>6.7243687669815442</v>
      </c>
      <c r="Y101" s="170">
        <f t="shared" si="37"/>
        <v>6.7243687669815442</v>
      </c>
      <c r="Z101" s="170">
        <f t="shared" si="37"/>
        <v>3.7425784172512198</v>
      </c>
      <c r="AA101" s="170">
        <f t="shared" si="37"/>
        <v>0</v>
      </c>
      <c r="AB101" s="170">
        <f t="shared" si="37"/>
        <v>0</v>
      </c>
      <c r="AC101" s="170">
        <f t="shared" si="37"/>
        <v>0</v>
      </c>
      <c r="AD101" s="170">
        <f t="shared" si="37"/>
        <v>0</v>
      </c>
      <c r="AE101" s="170">
        <f t="shared" si="37"/>
        <v>0</v>
      </c>
      <c r="AF101" s="170">
        <f t="shared" si="39"/>
        <v>0</v>
      </c>
      <c r="AG101" s="170">
        <f t="shared" si="39"/>
        <v>0</v>
      </c>
      <c r="AH101" s="170">
        <f t="shared" si="38"/>
        <v>0</v>
      </c>
      <c r="AI101" s="170">
        <f t="shared" si="38"/>
        <v>0</v>
      </c>
      <c r="AJ101" s="170">
        <f t="shared" si="38"/>
        <v>0</v>
      </c>
      <c r="AK101" s="173">
        <f t="shared" si="32"/>
        <v>118.05684745593744</v>
      </c>
      <c r="AM101" s="174"/>
      <c r="AN101" s="175">
        <f t="shared" si="42"/>
        <v>1.853892692253021E-3</v>
      </c>
      <c r="AO101" s="176">
        <f t="shared" si="42"/>
        <v>1.853892692253021E-3</v>
      </c>
      <c r="AP101" s="176">
        <f t="shared" si="42"/>
        <v>1.853892692253021E-3</v>
      </c>
      <c r="AQ101" s="176">
        <f t="shared" si="42"/>
        <v>1.853892692253021E-3</v>
      </c>
      <c r="AR101" s="176">
        <f t="shared" si="42"/>
        <v>1.853892692253021E-3</v>
      </c>
      <c r="AS101" s="176">
        <f t="shared" si="42"/>
        <v>1.853892692253021E-3</v>
      </c>
      <c r="AT101" s="176">
        <f t="shared" si="42"/>
        <v>1.853892692253021E-3</v>
      </c>
      <c r="AU101" s="176">
        <f t="shared" si="42"/>
        <v>1.853892692253021E-3</v>
      </c>
      <c r="AV101" s="176">
        <f t="shared" si="42"/>
        <v>1.853892692253021E-3</v>
      </c>
      <c r="AW101" s="176">
        <f t="shared" si="42"/>
        <v>1.853892692253021E-3</v>
      </c>
      <c r="AX101" s="176">
        <f t="shared" si="42"/>
        <v>1.853892692253021E-3</v>
      </c>
      <c r="AY101" s="176">
        <f t="shared" si="42"/>
        <v>1.853892692253021E-3</v>
      </c>
      <c r="AZ101" s="176">
        <f t="shared" si="42"/>
        <v>1.853892692253021E-3</v>
      </c>
      <c r="BA101" s="176">
        <f t="shared" si="42"/>
        <v>1.853892692253021E-3</v>
      </c>
      <c r="BB101" s="176">
        <f t="shared" si="42"/>
        <v>1.853892692253021E-3</v>
      </c>
      <c r="BC101" s="176">
        <f t="shared" si="40"/>
        <v>1.853892692253021E-3</v>
      </c>
      <c r="BD101" s="176">
        <f t="shared" si="40"/>
        <v>1.853892692253021E-3</v>
      </c>
      <c r="BE101" s="176">
        <f t="shared" si="40"/>
        <v>1.0318200887487045E-3</v>
      </c>
      <c r="BF101" s="176">
        <f t="shared" si="40"/>
        <v>0</v>
      </c>
      <c r="BG101" s="176">
        <f t="shared" si="40"/>
        <v>0</v>
      </c>
      <c r="BH101" s="176">
        <f t="shared" si="40"/>
        <v>0</v>
      </c>
      <c r="BI101" s="176">
        <f t="shared" si="40"/>
        <v>0</v>
      </c>
      <c r="BJ101" s="176">
        <f t="shared" si="40"/>
        <v>0</v>
      </c>
      <c r="BK101" s="176">
        <f t="shared" si="40"/>
        <v>0</v>
      </c>
      <c r="BL101" s="176">
        <f t="shared" si="40"/>
        <v>0</v>
      </c>
      <c r="BM101" s="176">
        <f t="shared" si="40"/>
        <v>0</v>
      </c>
      <c r="BN101" s="176">
        <f t="shared" si="40"/>
        <v>0</v>
      </c>
      <c r="BO101" s="176">
        <f t="shared" si="40"/>
        <v>0</v>
      </c>
      <c r="BQ101" s="174"/>
      <c r="BR101" s="177">
        <f t="shared" si="43"/>
        <v>0</v>
      </c>
      <c r="BS101" s="178">
        <f t="shared" si="43"/>
        <v>0</v>
      </c>
      <c r="BT101" s="178">
        <f t="shared" si="43"/>
        <v>0</v>
      </c>
      <c r="BU101" s="178">
        <f t="shared" si="43"/>
        <v>0</v>
      </c>
      <c r="BV101" s="178">
        <f t="shared" si="43"/>
        <v>0</v>
      </c>
      <c r="BW101" s="178">
        <f t="shared" si="43"/>
        <v>0</v>
      </c>
      <c r="BX101" s="178">
        <f t="shared" si="43"/>
        <v>0</v>
      </c>
      <c r="BY101" s="178">
        <f t="shared" si="43"/>
        <v>0</v>
      </c>
      <c r="BZ101" s="178">
        <f t="shared" si="43"/>
        <v>0</v>
      </c>
      <c r="CA101" s="178">
        <f t="shared" si="43"/>
        <v>0</v>
      </c>
      <c r="CB101" s="178">
        <f t="shared" si="43"/>
        <v>0</v>
      </c>
      <c r="CC101" s="178">
        <f t="shared" si="43"/>
        <v>0</v>
      </c>
      <c r="CD101" s="178">
        <f t="shared" si="43"/>
        <v>0</v>
      </c>
      <c r="CE101" s="178">
        <f t="shared" si="43"/>
        <v>0</v>
      </c>
      <c r="CF101" s="178">
        <f t="shared" si="43"/>
        <v>0</v>
      </c>
      <c r="CG101" s="178">
        <f t="shared" si="41"/>
        <v>0</v>
      </c>
      <c r="CH101" s="178">
        <f t="shared" si="41"/>
        <v>0</v>
      </c>
      <c r="CI101" s="178">
        <f t="shared" si="41"/>
        <v>0</v>
      </c>
      <c r="CJ101" s="178">
        <f t="shared" si="41"/>
        <v>0</v>
      </c>
      <c r="CK101" s="178">
        <f t="shared" si="41"/>
        <v>0</v>
      </c>
      <c r="CL101" s="178">
        <f t="shared" si="41"/>
        <v>0</v>
      </c>
      <c r="CM101" s="178">
        <f t="shared" si="41"/>
        <v>0</v>
      </c>
      <c r="CN101" s="178">
        <f t="shared" si="41"/>
        <v>0</v>
      </c>
      <c r="CO101" s="178">
        <f t="shared" si="41"/>
        <v>0</v>
      </c>
      <c r="CP101" s="178">
        <f t="shared" si="41"/>
        <v>0</v>
      </c>
      <c r="CQ101" s="178">
        <f t="shared" si="41"/>
        <v>0</v>
      </c>
      <c r="CR101" s="178">
        <f t="shared" si="41"/>
        <v>0</v>
      </c>
      <c r="CS101" s="178">
        <f t="shared" si="41"/>
        <v>0</v>
      </c>
    </row>
    <row r="102" spans="1:97" x14ac:dyDescent="0.4">
      <c r="A102" s="167">
        <v>1900623</v>
      </c>
      <c r="B102" s="168" t="s">
        <v>243</v>
      </c>
      <c r="C102" s="169">
        <v>16.158756296382037</v>
      </c>
      <c r="D102" s="170">
        <v>39.061322340605862</v>
      </c>
      <c r="E102" s="170">
        <v>32.10840696397802</v>
      </c>
      <c r="F102" s="171">
        <v>2.3563311496386683E-3</v>
      </c>
      <c r="G102" s="170">
        <v>0</v>
      </c>
      <c r="H102" s="172"/>
      <c r="I102" s="170">
        <f t="shared" si="45"/>
        <v>32.10840696397802</v>
      </c>
      <c r="J102" s="170">
        <f t="shared" si="45"/>
        <v>32.10840696397802</v>
      </c>
      <c r="K102" s="170">
        <f t="shared" si="45"/>
        <v>32.10840696397802</v>
      </c>
      <c r="L102" s="170">
        <f t="shared" si="45"/>
        <v>32.10840696397802</v>
      </c>
      <c r="M102" s="170">
        <f t="shared" si="45"/>
        <v>32.10840696397802</v>
      </c>
      <c r="N102" s="170">
        <f t="shared" si="45"/>
        <v>32.10840696397802</v>
      </c>
      <c r="O102" s="170">
        <f t="shared" si="44"/>
        <v>32.10840696397802</v>
      </c>
      <c r="P102" s="170">
        <f t="shared" si="37"/>
        <v>32.10840696397802</v>
      </c>
      <c r="Q102" s="170">
        <f t="shared" si="37"/>
        <v>32.10840696397802</v>
      </c>
      <c r="R102" s="170">
        <f t="shared" si="37"/>
        <v>32.10840696397802</v>
      </c>
      <c r="S102" s="170">
        <f t="shared" si="37"/>
        <v>32.10840696397802</v>
      </c>
      <c r="T102" s="170">
        <f t="shared" si="37"/>
        <v>32.10840696397802</v>
      </c>
      <c r="U102" s="170">
        <f t="shared" si="37"/>
        <v>32.10840696397802</v>
      </c>
      <c r="V102" s="170">
        <f t="shared" si="37"/>
        <v>32.10840696397802</v>
      </c>
      <c r="W102" s="170">
        <f t="shared" si="37"/>
        <v>32.10840696397802</v>
      </c>
      <c r="X102" s="170">
        <f t="shared" si="37"/>
        <v>32.10840696397802</v>
      </c>
      <c r="Y102" s="170">
        <f t="shared" si="37"/>
        <v>5.0974117723283703</v>
      </c>
      <c r="Z102" s="170">
        <f t="shared" si="37"/>
        <v>0</v>
      </c>
      <c r="AA102" s="170">
        <f t="shared" si="37"/>
        <v>0</v>
      </c>
      <c r="AB102" s="170">
        <f t="shared" si="37"/>
        <v>0</v>
      </c>
      <c r="AC102" s="170">
        <f t="shared" si="37"/>
        <v>0</v>
      </c>
      <c r="AD102" s="170">
        <f t="shared" si="37"/>
        <v>0</v>
      </c>
      <c r="AE102" s="170">
        <f t="shared" si="37"/>
        <v>0</v>
      </c>
      <c r="AF102" s="170">
        <f t="shared" si="39"/>
        <v>0</v>
      </c>
      <c r="AG102" s="170">
        <f t="shared" si="39"/>
        <v>0</v>
      </c>
      <c r="AH102" s="170">
        <f t="shared" si="38"/>
        <v>0</v>
      </c>
      <c r="AI102" s="170">
        <f t="shared" si="38"/>
        <v>0</v>
      </c>
      <c r="AJ102" s="170">
        <f t="shared" si="38"/>
        <v>0</v>
      </c>
      <c r="AK102" s="173">
        <f t="shared" si="32"/>
        <v>518.83192319597674</v>
      </c>
      <c r="AM102" s="174"/>
      <c r="AN102" s="175">
        <f t="shared" si="42"/>
        <v>2.3563311496386683E-3</v>
      </c>
      <c r="AO102" s="176">
        <f t="shared" si="42"/>
        <v>2.3563311496386683E-3</v>
      </c>
      <c r="AP102" s="176">
        <f t="shared" si="42"/>
        <v>2.3563311496386683E-3</v>
      </c>
      <c r="AQ102" s="176">
        <f t="shared" si="42"/>
        <v>2.3563311496386683E-3</v>
      </c>
      <c r="AR102" s="176">
        <f t="shared" si="42"/>
        <v>2.3563311496386683E-3</v>
      </c>
      <c r="AS102" s="176">
        <f t="shared" si="42"/>
        <v>2.3563311496386683E-3</v>
      </c>
      <c r="AT102" s="176">
        <f t="shared" si="42"/>
        <v>2.3563311496386683E-3</v>
      </c>
      <c r="AU102" s="176">
        <f t="shared" si="42"/>
        <v>2.3563311496386683E-3</v>
      </c>
      <c r="AV102" s="176">
        <f t="shared" si="42"/>
        <v>2.3563311496386683E-3</v>
      </c>
      <c r="AW102" s="176">
        <f t="shared" si="42"/>
        <v>2.3563311496386683E-3</v>
      </c>
      <c r="AX102" s="176">
        <f t="shared" si="42"/>
        <v>2.3563311496386683E-3</v>
      </c>
      <c r="AY102" s="176">
        <f t="shared" si="42"/>
        <v>2.3563311496386683E-3</v>
      </c>
      <c r="AZ102" s="176">
        <f t="shared" si="42"/>
        <v>2.3563311496386683E-3</v>
      </c>
      <c r="BA102" s="176">
        <f t="shared" si="42"/>
        <v>2.3563311496386683E-3</v>
      </c>
      <c r="BB102" s="176">
        <f t="shared" si="42"/>
        <v>2.3563311496386683E-3</v>
      </c>
      <c r="BC102" s="176">
        <f t="shared" si="40"/>
        <v>2.3563311496386683E-3</v>
      </c>
      <c r="BD102" s="176">
        <f t="shared" si="40"/>
        <v>3.7408240636626353E-4</v>
      </c>
      <c r="BE102" s="176">
        <f t="shared" si="40"/>
        <v>0</v>
      </c>
      <c r="BF102" s="176">
        <f t="shared" si="40"/>
        <v>0</v>
      </c>
      <c r="BG102" s="176">
        <f t="shared" si="40"/>
        <v>0</v>
      </c>
      <c r="BH102" s="176">
        <f t="shared" si="40"/>
        <v>0</v>
      </c>
      <c r="BI102" s="176">
        <f t="shared" si="40"/>
        <v>0</v>
      </c>
      <c r="BJ102" s="176">
        <f t="shared" si="40"/>
        <v>0</v>
      </c>
      <c r="BK102" s="176">
        <f t="shared" si="40"/>
        <v>0</v>
      </c>
      <c r="BL102" s="176">
        <f t="shared" si="40"/>
        <v>0</v>
      </c>
      <c r="BM102" s="176">
        <f t="shared" si="40"/>
        <v>0</v>
      </c>
      <c r="BN102" s="176">
        <f t="shared" si="40"/>
        <v>0</v>
      </c>
      <c r="BO102" s="176">
        <f t="shared" si="40"/>
        <v>0</v>
      </c>
      <c r="BQ102" s="174"/>
      <c r="BR102" s="177">
        <f t="shared" si="43"/>
        <v>0</v>
      </c>
      <c r="BS102" s="178">
        <f t="shared" si="43"/>
        <v>0</v>
      </c>
      <c r="BT102" s="178">
        <f t="shared" si="43"/>
        <v>0</v>
      </c>
      <c r="BU102" s="178">
        <f t="shared" si="43"/>
        <v>0</v>
      </c>
      <c r="BV102" s="178">
        <f t="shared" si="43"/>
        <v>0</v>
      </c>
      <c r="BW102" s="178">
        <f t="shared" si="43"/>
        <v>0</v>
      </c>
      <c r="BX102" s="178">
        <f t="shared" si="43"/>
        <v>0</v>
      </c>
      <c r="BY102" s="178">
        <f t="shared" si="43"/>
        <v>0</v>
      </c>
      <c r="BZ102" s="178">
        <f t="shared" si="43"/>
        <v>0</v>
      </c>
      <c r="CA102" s="178">
        <f t="shared" si="43"/>
        <v>0</v>
      </c>
      <c r="CB102" s="178">
        <f t="shared" si="43"/>
        <v>0</v>
      </c>
      <c r="CC102" s="178">
        <f t="shared" si="43"/>
        <v>0</v>
      </c>
      <c r="CD102" s="178">
        <f t="shared" si="43"/>
        <v>0</v>
      </c>
      <c r="CE102" s="178">
        <f t="shared" si="43"/>
        <v>0</v>
      </c>
      <c r="CF102" s="178">
        <f t="shared" si="43"/>
        <v>0</v>
      </c>
      <c r="CG102" s="178">
        <f t="shared" si="41"/>
        <v>0</v>
      </c>
      <c r="CH102" s="178">
        <f t="shared" si="41"/>
        <v>0</v>
      </c>
      <c r="CI102" s="178">
        <f t="shared" si="41"/>
        <v>0</v>
      </c>
      <c r="CJ102" s="178">
        <f t="shared" si="41"/>
        <v>0</v>
      </c>
      <c r="CK102" s="178">
        <f t="shared" si="41"/>
        <v>0</v>
      </c>
      <c r="CL102" s="178">
        <f t="shared" si="41"/>
        <v>0</v>
      </c>
      <c r="CM102" s="178">
        <f t="shared" si="41"/>
        <v>0</v>
      </c>
      <c r="CN102" s="178">
        <f t="shared" si="41"/>
        <v>0</v>
      </c>
      <c r="CO102" s="178">
        <f t="shared" si="41"/>
        <v>0</v>
      </c>
      <c r="CP102" s="178">
        <f t="shared" si="41"/>
        <v>0</v>
      </c>
      <c r="CQ102" s="178">
        <f t="shared" si="41"/>
        <v>0</v>
      </c>
      <c r="CR102" s="178">
        <f t="shared" si="41"/>
        <v>0</v>
      </c>
      <c r="CS102" s="178">
        <f t="shared" si="41"/>
        <v>0</v>
      </c>
    </row>
    <row r="103" spans="1:97" x14ac:dyDescent="0.4">
      <c r="A103" s="167">
        <v>1900627</v>
      </c>
      <c r="B103" s="168" t="s">
        <v>243</v>
      </c>
      <c r="C103" s="169">
        <v>16.158756296382037</v>
      </c>
      <c r="D103" s="170">
        <v>81.931469296240394</v>
      </c>
      <c r="E103" s="170">
        <v>67.347667761509598</v>
      </c>
      <c r="F103" s="171">
        <v>7.6143757328086346E-3</v>
      </c>
      <c r="G103" s="170">
        <v>0</v>
      </c>
      <c r="H103" s="172"/>
      <c r="I103" s="170">
        <f t="shared" si="45"/>
        <v>67.347667761509598</v>
      </c>
      <c r="J103" s="170">
        <f t="shared" si="45"/>
        <v>67.347667761509598</v>
      </c>
      <c r="K103" s="170">
        <f t="shared" si="45"/>
        <v>67.347667761509598</v>
      </c>
      <c r="L103" s="170">
        <f t="shared" si="45"/>
        <v>67.347667761509598</v>
      </c>
      <c r="M103" s="170">
        <f t="shared" si="45"/>
        <v>67.347667761509598</v>
      </c>
      <c r="N103" s="170">
        <f t="shared" si="45"/>
        <v>67.347667761509598</v>
      </c>
      <c r="O103" s="170">
        <f t="shared" si="44"/>
        <v>67.347667761509598</v>
      </c>
      <c r="P103" s="170">
        <f t="shared" si="37"/>
        <v>67.347667761509598</v>
      </c>
      <c r="Q103" s="170">
        <f t="shared" si="37"/>
        <v>67.347667761509598</v>
      </c>
      <c r="R103" s="170">
        <f t="shared" si="37"/>
        <v>67.347667761509598</v>
      </c>
      <c r="S103" s="170">
        <f t="shared" si="37"/>
        <v>67.347667761509598</v>
      </c>
      <c r="T103" s="170">
        <f t="shared" si="37"/>
        <v>67.347667761509598</v>
      </c>
      <c r="U103" s="170">
        <f t="shared" si="37"/>
        <v>67.347667761509598</v>
      </c>
      <c r="V103" s="170">
        <f t="shared" si="37"/>
        <v>67.347667761509598</v>
      </c>
      <c r="W103" s="170">
        <f t="shared" si="37"/>
        <v>67.347667761509598</v>
      </c>
      <c r="X103" s="170">
        <f t="shared" si="37"/>
        <v>67.347667761509598</v>
      </c>
      <c r="Y103" s="170">
        <f t="shared" si="37"/>
        <v>10.691866303785208</v>
      </c>
      <c r="Z103" s="170">
        <f t="shared" si="37"/>
        <v>0</v>
      </c>
      <c r="AA103" s="170">
        <f t="shared" si="37"/>
        <v>0</v>
      </c>
      <c r="AB103" s="170">
        <f t="shared" si="37"/>
        <v>0</v>
      </c>
      <c r="AC103" s="170">
        <f t="shared" si="37"/>
        <v>0</v>
      </c>
      <c r="AD103" s="170">
        <f t="shared" si="37"/>
        <v>0</v>
      </c>
      <c r="AE103" s="170">
        <f t="shared" si="37"/>
        <v>0</v>
      </c>
      <c r="AF103" s="170">
        <f t="shared" si="39"/>
        <v>0</v>
      </c>
      <c r="AG103" s="170">
        <f t="shared" si="39"/>
        <v>0</v>
      </c>
      <c r="AH103" s="170">
        <f t="shared" si="38"/>
        <v>0</v>
      </c>
      <c r="AI103" s="170">
        <f t="shared" si="38"/>
        <v>0</v>
      </c>
      <c r="AJ103" s="170">
        <f t="shared" si="38"/>
        <v>0</v>
      </c>
      <c r="AK103" s="173">
        <f t="shared" si="32"/>
        <v>1088.2545504879386</v>
      </c>
      <c r="AM103" s="174"/>
      <c r="AN103" s="175">
        <f t="shared" si="42"/>
        <v>7.6143757328086346E-3</v>
      </c>
      <c r="AO103" s="176">
        <f t="shared" si="42"/>
        <v>7.6143757328086346E-3</v>
      </c>
      <c r="AP103" s="176">
        <f t="shared" si="42"/>
        <v>7.6143757328086346E-3</v>
      </c>
      <c r="AQ103" s="176">
        <f t="shared" si="42"/>
        <v>7.6143757328086346E-3</v>
      </c>
      <c r="AR103" s="176">
        <f t="shared" si="42"/>
        <v>7.6143757328086346E-3</v>
      </c>
      <c r="AS103" s="176">
        <f t="shared" si="42"/>
        <v>7.6143757328086346E-3</v>
      </c>
      <c r="AT103" s="176">
        <f t="shared" si="42"/>
        <v>7.6143757328086346E-3</v>
      </c>
      <c r="AU103" s="176">
        <f t="shared" si="42"/>
        <v>7.6143757328086346E-3</v>
      </c>
      <c r="AV103" s="176">
        <f t="shared" si="42"/>
        <v>7.6143757328086346E-3</v>
      </c>
      <c r="AW103" s="176">
        <f t="shared" si="42"/>
        <v>7.6143757328086346E-3</v>
      </c>
      <c r="AX103" s="176">
        <f t="shared" si="42"/>
        <v>7.6143757328086346E-3</v>
      </c>
      <c r="AY103" s="176">
        <f t="shared" si="42"/>
        <v>7.6143757328086346E-3</v>
      </c>
      <c r="AZ103" s="176">
        <f t="shared" si="42"/>
        <v>7.6143757328086346E-3</v>
      </c>
      <c r="BA103" s="176">
        <f t="shared" si="42"/>
        <v>7.6143757328086346E-3</v>
      </c>
      <c r="BB103" s="176">
        <f t="shared" si="42"/>
        <v>7.6143757328086346E-3</v>
      </c>
      <c r="BC103" s="176">
        <f t="shared" si="40"/>
        <v>7.6143757328086346E-3</v>
      </c>
      <c r="BD103" s="176">
        <f t="shared" si="40"/>
        <v>1.2088300906019614E-3</v>
      </c>
      <c r="BE103" s="176">
        <f t="shared" si="40"/>
        <v>0</v>
      </c>
      <c r="BF103" s="176">
        <f t="shared" si="40"/>
        <v>0</v>
      </c>
      <c r="BG103" s="176">
        <f t="shared" si="40"/>
        <v>0</v>
      </c>
      <c r="BH103" s="176">
        <f t="shared" si="40"/>
        <v>0</v>
      </c>
      <c r="BI103" s="176">
        <f t="shared" si="40"/>
        <v>0</v>
      </c>
      <c r="BJ103" s="176">
        <f t="shared" si="40"/>
        <v>0</v>
      </c>
      <c r="BK103" s="176">
        <f t="shared" si="40"/>
        <v>0</v>
      </c>
      <c r="BL103" s="176">
        <f t="shared" si="40"/>
        <v>0</v>
      </c>
      <c r="BM103" s="176">
        <f t="shared" si="40"/>
        <v>0</v>
      </c>
      <c r="BN103" s="176">
        <f t="shared" si="40"/>
        <v>0</v>
      </c>
      <c r="BO103" s="176">
        <f t="shared" si="40"/>
        <v>0</v>
      </c>
      <c r="BQ103" s="174"/>
      <c r="BR103" s="177">
        <f t="shared" si="43"/>
        <v>0</v>
      </c>
      <c r="BS103" s="178">
        <f t="shared" si="43"/>
        <v>0</v>
      </c>
      <c r="BT103" s="178">
        <f t="shared" si="43"/>
        <v>0</v>
      </c>
      <c r="BU103" s="178">
        <f t="shared" si="43"/>
        <v>0</v>
      </c>
      <c r="BV103" s="178">
        <f t="shared" si="43"/>
        <v>0</v>
      </c>
      <c r="BW103" s="178">
        <f t="shared" si="43"/>
        <v>0</v>
      </c>
      <c r="BX103" s="178">
        <f t="shared" si="43"/>
        <v>0</v>
      </c>
      <c r="BY103" s="178">
        <f t="shared" si="43"/>
        <v>0</v>
      </c>
      <c r="BZ103" s="178">
        <f t="shared" si="43"/>
        <v>0</v>
      </c>
      <c r="CA103" s="178">
        <f t="shared" si="43"/>
        <v>0</v>
      </c>
      <c r="CB103" s="178">
        <f t="shared" si="43"/>
        <v>0</v>
      </c>
      <c r="CC103" s="178">
        <f t="shared" si="43"/>
        <v>0</v>
      </c>
      <c r="CD103" s="178">
        <f t="shared" si="43"/>
        <v>0</v>
      </c>
      <c r="CE103" s="178">
        <f t="shared" si="43"/>
        <v>0</v>
      </c>
      <c r="CF103" s="178">
        <f t="shared" si="43"/>
        <v>0</v>
      </c>
      <c r="CG103" s="178">
        <f t="shared" si="41"/>
        <v>0</v>
      </c>
      <c r="CH103" s="178">
        <f t="shared" si="41"/>
        <v>0</v>
      </c>
      <c r="CI103" s="178">
        <f t="shared" si="41"/>
        <v>0</v>
      </c>
      <c r="CJ103" s="178">
        <f t="shared" si="41"/>
        <v>0</v>
      </c>
      <c r="CK103" s="178">
        <f t="shared" si="41"/>
        <v>0</v>
      </c>
      <c r="CL103" s="178">
        <f t="shared" si="41"/>
        <v>0</v>
      </c>
      <c r="CM103" s="178">
        <f t="shared" si="41"/>
        <v>0</v>
      </c>
      <c r="CN103" s="178">
        <f t="shared" si="41"/>
        <v>0</v>
      </c>
      <c r="CO103" s="178">
        <f t="shared" si="41"/>
        <v>0</v>
      </c>
      <c r="CP103" s="178">
        <f t="shared" si="41"/>
        <v>0</v>
      </c>
      <c r="CQ103" s="178">
        <f t="shared" si="41"/>
        <v>0</v>
      </c>
      <c r="CR103" s="178">
        <f t="shared" si="41"/>
        <v>0</v>
      </c>
      <c r="CS103" s="178">
        <f t="shared" si="41"/>
        <v>0</v>
      </c>
    </row>
    <row r="104" spans="1:97" x14ac:dyDescent="0.4">
      <c r="A104" s="167">
        <v>1900654</v>
      </c>
      <c r="B104" s="168" t="s">
        <v>243</v>
      </c>
      <c r="C104" s="169">
        <v>12.708900833558108</v>
      </c>
      <c r="D104" s="170">
        <v>8.4421720644789389</v>
      </c>
      <c r="E104" s="170">
        <v>6.9394654370016866</v>
      </c>
      <c r="F104" s="171">
        <v>9.3213326082312989E-2</v>
      </c>
      <c r="G104" s="170">
        <v>9148.5798965705108</v>
      </c>
      <c r="H104" s="172"/>
      <c r="I104" s="170">
        <f t="shared" si="45"/>
        <v>6.9394654370016866</v>
      </c>
      <c r="J104" s="170">
        <f t="shared" si="45"/>
        <v>6.9394654370016866</v>
      </c>
      <c r="K104" s="170">
        <f t="shared" si="45"/>
        <v>6.9394654370016866</v>
      </c>
      <c r="L104" s="170">
        <f t="shared" si="45"/>
        <v>6.9394654370016866</v>
      </c>
      <c r="M104" s="170">
        <f t="shared" si="45"/>
        <v>6.9394654370016866</v>
      </c>
      <c r="N104" s="170">
        <f t="shared" si="45"/>
        <v>6.9394654370016866</v>
      </c>
      <c r="O104" s="170">
        <f t="shared" si="44"/>
        <v>6.9394654370016866</v>
      </c>
      <c r="P104" s="170">
        <f t="shared" si="37"/>
        <v>6.9394654370016866</v>
      </c>
      <c r="Q104" s="170">
        <f t="shared" si="37"/>
        <v>6.9394654370016866</v>
      </c>
      <c r="R104" s="170">
        <f t="shared" si="37"/>
        <v>6.9394654370016866</v>
      </c>
      <c r="S104" s="170">
        <f t="shared" si="37"/>
        <v>6.9394654370016866</v>
      </c>
      <c r="T104" s="170">
        <f t="shared" si="37"/>
        <v>6.9394654370016866</v>
      </c>
      <c r="U104" s="170">
        <f t="shared" ref="U104:AE127" si="46">IF(U$2&lt;$C104,$E104,IF((($C104-U$2+1)&gt;0),($C104-U$2+1)*T104,0))</f>
        <v>4.9193928327381737</v>
      </c>
      <c r="V104" s="170">
        <f t="shared" si="46"/>
        <v>0</v>
      </c>
      <c r="W104" s="170">
        <f t="shared" si="46"/>
        <v>0</v>
      </c>
      <c r="X104" s="170">
        <f t="shared" si="46"/>
        <v>0</v>
      </c>
      <c r="Y104" s="170">
        <f t="shared" si="46"/>
        <v>0</v>
      </c>
      <c r="Z104" s="170">
        <f t="shared" si="46"/>
        <v>0</v>
      </c>
      <c r="AA104" s="170">
        <f t="shared" si="46"/>
        <v>0</v>
      </c>
      <c r="AB104" s="170">
        <f t="shared" si="46"/>
        <v>0</v>
      </c>
      <c r="AC104" s="170">
        <f t="shared" si="46"/>
        <v>0</v>
      </c>
      <c r="AD104" s="170">
        <f t="shared" si="46"/>
        <v>0</v>
      </c>
      <c r="AE104" s="170">
        <f t="shared" si="46"/>
        <v>0</v>
      </c>
      <c r="AF104" s="170">
        <f t="shared" si="39"/>
        <v>0</v>
      </c>
      <c r="AG104" s="170">
        <f t="shared" si="39"/>
        <v>0</v>
      </c>
      <c r="AH104" s="170">
        <f t="shared" si="38"/>
        <v>0</v>
      </c>
      <c r="AI104" s="170">
        <f t="shared" si="38"/>
        <v>0</v>
      </c>
      <c r="AJ104" s="170">
        <f t="shared" si="38"/>
        <v>0</v>
      </c>
      <c r="AK104" s="173">
        <f t="shared" si="32"/>
        <v>88.192978076758408</v>
      </c>
      <c r="AM104" s="174"/>
      <c r="AN104" s="175">
        <f t="shared" si="42"/>
        <v>9.3213326082312989E-2</v>
      </c>
      <c r="AO104" s="176">
        <f t="shared" si="42"/>
        <v>9.3213326082312989E-2</v>
      </c>
      <c r="AP104" s="176">
        <f t="shared" si="42"/>
        <v>9.3213326082312989E-2</v>
      </c>
      <c r="AQ104" s="176">
        <f t="shared" si="42"/>
        <v>9.3213326082312989E-2</v>
      </c>
      <c r="AR104" s="176">
        <f t="shared" si="42"/>
        <v>9.3213326082312989E-2</v>
      </c>
      <c r="AS104" s="176">
        <f t="shared" si="42"/>
        <v>9.3213326082312989E-2</v>
      </c>
      <c r="AT104" s="176">
        <f t="shared" si="42"/>
        <v>9.3213326082312989E-2</v>
      </c>
      <c r="AU104" s="176">
        <f t="shared" si="42"/>
        <v>9.3213326082312989E-2</v>
      </c>
      <c r="AV104" s="176">
        <f t="shared" si="42"/>
        <v>9.3213326082312989E-2</v>
      </c>
      <c r="AW104" s="176">
        <f t="shared" si="42"/>
        <v>9.3213326082312989E-2</v>
      </c>
      <c r="AX104" s="176">
        <f t="shared" si="42"/>
        <v>9.3213326082312989E-2</v>
      </c>
      <c r="AY104" s="176">
        <f t="shared" si="42"/>
        <v>9.3213326082312989E-2</v>
      </c>
      <c r="AZ104" s="176">
        <f t="shared" si="42"/>
        <v>6.6079004558475388E-2</v>
      </c>
      <c r="BA104" s="176">
        <f t="shared" si="42"/>
        <v>0</v>
      </c>
      <c r="BB104" s="176">
        <f t="shared" si="42"/>
        <v>0</v>
      </c>
      <c r="BC104" s="176">
        <f t="shared" si="40"/>
        <v>0</v>
      </c>
      <c r="BD104" s="176">
        <f t="shared" si="40"/>
        <v>0</v>
      </c>
      <c r="BE104" s="176">
        <f t="shared" si="40"/>
        <v>0</v>
      </c>
      <c r="BF104" s="176">
        <f t="shared" si="40"/>
        <v>0</v>
      </c>
      <c r="BG104" s="176">
        <f t="shared" si="40"/>
        <v>0</v>
      </c>
      <c r="BH104" s="176">
        <f t="shared" si="40"/>
        <v>0</v>
      </c>
      <c r="BI104" s="176">
        <f t="shared" si="40"/>
        <v>0</v>
      </c>
      <c r="BJ104" s="176">
        <f t="shared" si="40"/>
        <v>0</v>
      </c>
      <c r="BK104" s="176">
        <f t="shared" si="40"/>
        <v>0</v>
      </c>
      <c r="BL104" s="176">
        <f t="shared" si="40"/>
        <v>0</v>
      </c>
      <c r="BM104" s="176">
        <f t="shared" si="40"/>
        <v>0</v>
      </c>
      <c r="BN104" s="176">
        <f t="shared" si="40"/>
        <v>0</v>
      </c>
      <c r="BO104" s="176">
        <f t="shared" si="40"/>
        <v>0</v>
      </c>
      <c r="BQ104" s="174"/>
      <c r="BR104" s="177">
        <f t="shared" si="43"/>
        <v>9148.5798965705108</v>
      </c>
      <c r="BS104" s="178">
        <f t="shared" si="43"/>
        <v>9148.5798965705108</v>
      </c>
      <c r="BT104" s="178">
        <f t="shared" si="43"/>
        <v>9148.5798965705108</v>
      </c>
      <c r="BU104" s="178">
        <f t="shared" si="43"/>
        <v>9148.5798965705108</v>
      </c>
      <c r="BV104" s="178">
        <f t="shared" si="43"/>
        <v>9148.5798965705108</v>
      </c>
      <c r="BW104" s="178">
        <f t="shared" si="43"/>
        <v>9148.5798965705108</v>
      </c>
      <c r="BX104" s="178">
        <f t="shared" si="43"/>
        <v>9148.5798965705108</v>
      </c>
      <c r="BY104" s="178">
        <f t="shared" si="43"/>
        <v>9148.5798965705108</v>
      </c>
      <c r="BZ104" s="178">
        <f t="shared" si="43"/>
        <v>9148.5798965705108</v>
      </c>
      <c r="CA104" s="178">
        <f t="shared" si="43"/>
        <v>9148.5798965705108</v>
      </c>
      <c r="CB104" s="178">
        <f t="shared" si="43"/>
        <v>9148.5798965705108</v>
      </c>
      <c r="CC104" s="178">
        <f t="shared" si="43"/>
        <v>9148.5798965705108</v>
      </c>
      <c r="CD104" s="178">
        <f t="shared" si="43"/>
        <v>6485.4359145517819</v>
      </c>
      <c r="CE104" s="178">
        <f t="shared" si="43"/>
        <v>0</v>
      </c>
      <c r="CF104" s="178">
        <f t="shared" si="43"/>
        <v>0</v>
      </c>
      <c r="CG104" s="178">
        <f t="shared" si="41"/>
        <v>0</v>
      </c>
      <c r="CH104" s="178">
        <f t="shared" si="41"/>
        <v>0</v>
      </c>
      <c r="CI104" s="178">
        <f t="shared" si="41"/>
        <v>0</v>
      </c>
      <c r="CJ104" s="178">
        <f t="shared" si="41"/>
        <v>0</v>
      </c>
      <c r="CK104" s="178">
        <f t="shared" si="41"/>
        <v>0</v>
      </c>
      <c r="CL104" s="178">
        <f t="shared" si="41"/>
        <v>0</v>
      </c>
      <c r="CM104" s="178">
        <f t="shared" si="41"/>
        <v>0</v>
      </c>
      <c r="CN104" s="178">
        <f t="shared" si="41"/>
        <v>0</v>
      </c>
      <c r="CO104" s="178">
        <f t="shared" si="41"/>
        <v>0</v>
      </c>
      <c r="CP104" s="178">
        <f t="shared" si="41"/>
        <v>0</v>
      </c>
      <c r="CQ104" s="178">
        <f t="shared" si="41"/>
        <v>0</v>
      </c>
      <c r="CR104" s="178">
        <f t="shared" si="41"/>
        <v>0</v>
      </c>
      <c r="CS104" s="178">
        <f t="shared" si="41"/>
        <v>0</v>
      </c>
    </row>
    <row r="105" spans="1:97" x14ac:dyDescent="0.4">
      <c r="A105" s="167">
        <v>1900655</v>
      </c>
      <c r="B105" s="168" t="s">
        <v>243</v>
      </c>
      <c r="C105" s="169">
        <v>12.708900833558108</v>
      </c>
      <c r="D105" s="170">
        <v>162.57780204090034</v>
      </c>
      <c r="E105" s="170">
        <v>133.63895327762009</v>
      </c>
      <c r="F105" s="171">
        <v>1.6006899056238474E-2</v>
      </c>
      <c r="G105" s="170">
        <v>0</v>
      </c>
      <c r="H105" s="172"/>
      <c r="I105" s="170">
        <f t="shared" si="45"/>
        <v>133.63895327762009</v>
      </c>
      <c r="J105" s="170">
        <f t="shared" si="45"/>
        <v>133.63895327762009</v>
      </c>
      <c r="K105" s="170">
        <f t="shared" si="45"/>
        <v>133.63895327762009</v>
      </c>
      <c r="L105" s="170">
        <f t="shared" si="45"/>
        <v>133.63895327762009</v>
      </c>
      <c r="M105" s="170">
        <f t="shared" si="45"/>
        <v>133.63895327762009</v>
      </c>
      <c r="N105" s="170">
        <f t="shared" si="45"/>
        <v>133.63895327762009</v>
      </c>
      <c r="O105" s="170">
        <f t="shared" si="44"/>
        <v>133.63895327762009</v>
      </c>
      <c r="P105" s="170">
        <f t="shared" si="44"/>
        <v>133.63895327762009</v>
      </c>
      <c r="Q105" s="170">
        <f t="shared" si="44"/>
        <v>133.63895327762009</v>
      </c>
      <c r="R105" s="170">
        <f t="shared" si="44"/>
        <v>133.63895327762009</v>
      </c>
      <c r="S105" s="170">
        <f t="shared" si="44"/>
        <v>133.63895327762009</v>
      </c>
      <c r="T105" s="170">
        <f t="shared" si="44"/>
        <v>133.63895327762009</v>
      </c>
      <c r="U105" s="170">
        <f t="shared" si="46"/>
        <v>94.736765374337892</v>
      </c>
      <c r="V105" s="170">
        <f t="shared" si="46"/>
        <v>0</v>
      </c>
      <c r="W105" s="170">
        <f t="shared" si="46"/>
        <v>0</v>
      </c>
      <c r="X105" s="170">
        <f t="shared" si="46"/>
        <v>0</v>
      </c>
      <c r="Y105" s="170">
        <f t="shared" si="46"/>
        <v>0</v>
      </c>
      <c r="Z105" s="170">
        <f t="shared" si="46"/>
        <v>0</v>
      </c>
      <c r="AA105" s="170">
        <f t="shared" si="46"/>
        <v>0</v>
      </c>
      <c r="AB105" s="170">
        <f t="shared" si="46"/>
        <v>0</v>
      </c>
      <c r="AC105" s="170">
        <f t="shared" si="46"/>
        <v>0</v>
      </c>
      <c r="AD105" s="170">
        <f t="shared" si="46"/>
        <v>0</v>
      </c>
      <c r="AE105" s="170">
        <f t="shared" si="46"/>
        <v>0</v>
      </c>
      <c r="AF105" s="170">
        <f t="shared" si="39"/>
        <v>0</v>
      </c>
      <c r="AG105" s="170">
        <f t="shared" si="39"/>
        <v>0</v>
      </c>
      <c r="AH105" s="170">
        <f t="shared" si="38"/>
        <v>0</v>
      </c>
      <c r="AI105" s="170">
        <f t="shared" si="38"/>
        <v>0</v>
      </c>
      <c r="AJ105" s="170">
        <f t="shared" si="38"/>
        <v>0</v>
      </c>
      <c r="AK105" s="173">
        <f t="shared" si="32"/>
        <v>1698.4042047057794</v>
      </c>
      <c r="AM105" s="174"/>
      <c r="AN105" s="175">
        <f t="shared" si="42"/>
        <v>1.6006899056238474E-2</v>
      </c>
      <c r="AO105" s="176">
        <f t="shared" si="42"/>
        <v>1.6006899056238474E-2</v>
      </c>
      <c r="AP105" s="176">
        <f t="shared" si="42"/>
        <v>1.6006899056238474E-2</v>
      </c>
      <c r="AQ105" s="176">
        <f t="shared" si="42"/>
        <v>1.6006899056238474E-2</v>
      </c>
      <c r="AR105" s="176">
        <f t="shared" si="42"/>
        <v>1.6006899056238474E-2</v>
      </c>
      <c r="AS105" s="176">
        <f t="shared" si="42"/>
        <v>1.6006899056238474E-2</v>
      </c>
      <c r="AT105" s="176">
        <f t="shared" si="42"/>
        <v>1.6006899056238474E-2</v>
      </c>
      <c r="AU105" s="176">
        <f t="shared" si="42"/>
        <v>1.6006899056238474E-2</v>
      </c>
      <c r="AV105" s="176">
        <f t="shared" si="42"/>
        <v>1.6006899056238474E-2</v>
      </c>
      <c r="AW105" s="176">
        <f t="shared" si="42"/>
        <v>1.6006899056238474E-2</v>
      </c>
      <c r="AX105" s="176">
        <f t="shared" si="42"/>
        <v>1.6006899056238474E-2</v>
      </c>
      <c r="AY105" s="176">
        <f t="shared" si="42"/>
        <v>1.6006899056238474E-2</v>
      </c>
      <c r="AZ105" s="176">
        <f t="shared" si="42"/>
        <v>1.1347304083647942E-2</v>
      </c>
      <c r="BA105" s="176">
        <f t="shared" si="42"/>
        <v>0</v>
      </c>
      <c r="BB105" s="176">
        <f t="shared" si="42"/>
        <v>0</v>
      </c>
      <c r="BC105" s="176">
        <f t="shared" si="40"/>
        <v>0</v>
      </c>
      <c r="BD105" s="176">
        <f t="shared" si="40"/>
        <v>0</v>
      </c>
      <c r="BE105" s="176">
        <f t="shared" si="40"/>
        <v>0</v>
      </c>
      <c r="BF105" s="176">
        <f t="shared" si="40"/>
        <v>0</v>
      </c>
      <c r="BG105" s="176">
        <f t="shared" si="40"/>
        <v>0</v>
      </c>
      <c r="BH105" s="176">
        <f t="shared" si="40"/>
        <v>0</v>
      </c>
      <c r="BI105" s="176">
        <f t="shared" si="40"/>
        <v>0</v>
      </c>
      <c r="BJ105" s="176">
        <f t="shared" si="40"/>
        <v>0</v>
      </c>
      <c r="BK105" s="176">
        <f t="shared" si="40"/>
        <v>0</v>
      </c>
      <c r="BL105" s="176">
        <f t="shared" si="40"/>
        <v>0</v>
      </c>
      <c r="BM105" s="176">
        <f t="shared" si="40"/>
        <v>0</v>
      </c>
      <c r="BN105" s="176">
        <f t="shared" si="40"/>
        <v>0</v>
      </c>
      <c r="BO105" s="176">
        <f t="shared" si="40"/>
        <v>0</v>
      </c>
      <c r="BQ105" s="174"/>
      <c r="BR105" s="177">
        <f t="shared" si="43"/>
        <v>0</v>
      </c>
      <c r="BS105" s="178">
        <f t="shared" si="43"/>
        <v>0</v>
      </c>
      <c r="BT105" s="178">
        <f t="shared" si="43"/>
        <v>0</v>
      </c>
      <c r="BU105" s="178">
        <f t="shared" si="43"/>
        <v>0</v>
      </c>
      <c r="BV105" s="178">
        <f t="shared" si="43"/>
        <v>0</v>
      </c>
      <c r="BW105" s="178">
        <f t="shared" si="43"/>
        <v>0</v>
      </c>
      <c r="BX105" s="178">
        <f t="shared" si="43"/>
        <v>0</v>
      </c>
      <c r="BY105" s="178">
        <f t="shared" si="43"/>
        <v>0</v>
      </c>
      <c r="BZ105" s="178">
        <f t="shared" si="43"/>
        <v>0</v>
      </c>
      <c r="CA105" s="178">
        <f t="shared" si="43"/>
        <v>0</v>
      </c>
      <c r="CB105" s="178">
        <f t="shared" si="43"/>
        <v>0</v>
      </c>
      <c r="CC105" s="178">
        <f t="shared" si="43"/>
        <v>0</v>
      </c>
      <c r="CD105" s="178">
        <f t="shared" si="43"/>
        <v>0</v>
      </c>
      <c r="CE105" s="178">
        <f t="shared" si="43"/>
        <v>0</v>
      </c>
      <c r="CF105" s="178">
        <f t="shared" si="43"/>
        <v>0</v>
      </c>
      <c r="CG105" s="178">
        <f t="shared" si="41"/>
        <v>0</v>
      </c>
      <c r="CH105" s="178">
        <f t="shared" si="41"/>
        <v>0</v>
      </c>
      <c r="CI105" s="178">
        <f t="shared" si="41"/>
        <v>0</v>
      </c>
      <c r="CJ105" s="178">
        <f t="shared" si="41"/>
        <v>0</v>
      </c>
      <c r="CK105" s="178">
        <f t="shared" si="41"/>
        <v>0</v>
      </c>
      <c r="CL105" s="178">
        <f t="shared" si="41"/>
        <v>0</v>
      </c>
      <c r="CM105" s="178">
        <f t="shared" si="41"/>
        <v>0</v>
      </c>
      <c r="CN105" s="178">
        <f t="shared" si="41"/>
        <v>0</v>
      </c>
      <c r="CO105" s="178">
        <f t="shared" si="41"/>
        <v>0</v>
      </c>
      <c r="CP105" s="178">
        <f t="shared" si="41"/>
        <v>0</v>
      </c>
      <c r="CQ105" s="178">
        <f t="shared" si="41"/>
        <v>0</v>
      </c>
      <c r="CR105" s="178">
        <f t="shared" si="41"/>
        <v>0</v>
      </c>
      <c r="CS105" s="178">
        <f t="shared" si="41"/>
        <v>0</v>
      </c>
    </row>
    <row r="106" spans="1:97" x14ac:dyDescent="0.4">
      <c r="A106" s="167">
        <v>1900664</v>
      </c>
      <c r="B106" s="168" t="s">
        <v>243</v>
      </c>
      <c r="C106" s="169">
        <v>10.772504197588024</v>
      </c>
      <c r="D106" s="170">
        <v>140.34283681171749</v>
      </c>
      <c r="E106" s="170">
        <v>115.36181185923176</v>
      </c>
      <c r="F106" s="171">
        <v>1.3043027081709116E-2</v>
      </c>
      <c r="G106" s="170">
        <v>0</v>
      </c>
      <c r="H106" s="172"/>
      <c r="I106" s="170">
        <f t="shared" si="45"/>
        <v>115.36181185923176</v>
      </c>
      <c r="J106" s="170">
        <f t="shared" si="45"/>
        <v>115.36181185923176</v>
      </c>
      <c r="K106" s="170">
        <f t="shared" si="45"/>
        <v>115.36181185923176</v>
      </c>
      <c r="L106" s="170">
        <f t="shared" si="45"/>
        <v>115.36181185923176</v>
      </c>
      <c r="M106" s="170">
        <f t="shared" si="45"/>
        <v>115.36181185923176</v>
      </c>
      <c r="N106" s="170">
        <f t="shared" si="45"/>
        <v>115.36181185923176</v>
      </c>
      <c r="O106" s="170">
        <f t="shared" si="44"/>
        <v>115.36181185923176</v>
      </c>
      <c r="P106" s="170">
        <f t="shared" si="44"/>
        <v>115.36181185923176</v>
      </c>
      <c r="Q106" s="170">
        <f t="shared" si="44"/>
        <v>115.36181185923176</v>
      </c>
      <c r="R106" s="170">
        <f t="shared" si="44"/>
        <v>115.36181185923176</v>
      </c>
      <c r="S106" s="170">
        <f t="shared" si="44"/>
        <v>89.117483902616399</v>
      </c>
      <c r="T106" s="170">
        <f t="shared" si="44"/>
        <v>0</v>
      </c>
      <c r="U106" s="170">
        <f t="shared" si="46"/>
        <v>0</v>
      </c>
      <c r="V106" s="170">
        <f t="shared" si="46"/>
        <v>0</v>
      </c>
      <c r="W106" s="170">
        <f t="shared" si="46"/>
        <v>0</v>
      </c>
      <c r="X106" s="170">
        <f t="shared" si="46"/>
        <v>0</v>
      </c>
      <c r="Y106" s="170">
        <f t="shared" si="46"/>
        <v>0</v>
      </c>
      <c r="Z106" s="170">
        <f t="shared" si="46"/>
        <v>0</v>
      </c>
      <c r="AA106" s="170">
        <f t="shared" si="46"/>
        <v>0</v>
      </c>
      <c r="AB106" s="170">
        <f t="shared" si="46"/>
        <v>0</v>
      </c>
      <c r="AC106" s="170">
        <f t="shared" si="46"/>
        <v>0</v>
      </c>
      <c r="AD106" s="170">
        <f t="shared" si="46"/>
        <v>0</v>
      </c>
      <c r="AE106" s="170">
        <f t="shared" si="46"/>
        <v>0</v>
      </c>
      <c r="AF106" s="170">
        <f t="shared" si="39"/>
        <v>0</v>
      </c>
      <c r="AG106" s="170">
        <f t="shared" si="39"/>
        <v>0</v>
      </c>
      <c r="AH106" s="170">
        <f t="shared" si="38"/>
        <v>0</v>
      </c>
      <c r="AI106" s="170">
        <f t="shared" si="38"/>
        <v>0</v>
      </c>
      <c r="AJ106" s="170">
        <f t="shared" si="38"/>
        <v>0</v>
      </c>
      <c r="AK106" s="173">
        <f t="shared" si="32"/>
        <v>1242.735602494934</v>
      </c>
      <c r="AM106" s="174"/>
      <c r="AN106" s="175">
        <f t="shared" si="42"/>
        <v>1.3043027081709116E-2</v>
      </c>
      <c r="AO106" s="176">
        <f t="shared" si="42"/>
        <v>1.3043027081709116E-2</v>
      </c>
      <c r="AP106" s="176">
        <f t="shared" si="42"/>
        <v>1.3043027081709116E-2</v>
      </c>
      <c r="AQ106" s="176">
        <f t="shared" si="42"/>
        <v>1.3043027081709116E-2</v>
      </c>
      <c r="AR106" s="176">
        <f t="shared" si="42"/>
        <v>1.3043027081709116E-2</v>
      </c>
      <c r="AS106" s="176">
        <f t="shared" si="42"/>
        <v>1.3043027081709116E-2</v>
      </c>
      <c r="AT106" s="176">
        <f t="shared" si="42"/>
        <v>1.3043027081709116E-2</v>
      </c>
      <c r="AU106" s="176">
        <f t="shared" si="42"/>
        <v>1.3043027081709116E-2</v>
      </c>
      <c r="AV106" s="176">
        <f t="shared" si="42"/>
        <v>1.3043027081709116E-2</v>
      </c>
      <c r="AW106" s="176">
        <f t="shared" si="42"/>
        <v>1.3043027081709116E-2</v>
      </c>
      <c r="AX106" s="176">
        <f t="shared" si="42"/>
        <v>1.0075793169874564E-2</v>
      </c>
      <c r="AY106" s="176">
        <f t="shared" si="42"/>
        <v>0</v>
      </c>
      <c r="AZ106" s="176">
        <f t="shared" si="42"/>
        <v>0</v>
      </c>
      <c r="BA106" s="176">
        <f t="shared" si="42"/>
        <v>0</v>
      </c>
      <c r="BB106" s="176">
        <f t="shared" si="42"/>
        <v>0</v>
      </c>
      <c r="BC106" s="176">
        <f t="shared" si="40"/>
        <v>0</v>
      </c>
      <c r="BD106" s="176">
        <f t="shared" si="40"/>
        <v>0</v>
      </c>
      <c r="BE106" s="176">
        <f t="shared" si="40"/>
        <v>0</v>
      </c>
      <c r="BF106" s="176">
        <f t="shared" si="40"/>
        <v>0</v>
      </c>
      <c r="BG106" s="176">
        <f t="shared" si="40"/>
        <v>0</v>
      </c>
      <c r="BH106" s="176">
        <f t="shared" si="40"/>
        <v>0</v>
      </c>
      <c r="BI106" s="176">
        <f t="shared" si="40"/>
        <v>0</v>
      </c>
      <c r="BJ106" s="176">
        <f t="shared" si="40"/>
        <v>0</v>
      </c>
      <c r="BK106" s="176">
        <f t="shared" si="40"/>
        <v>0</v>
      </c>
      <c r="BL106" s="176">
        <f t="shared" si="40"/>
        <v>0</v>
      </c>
      <c r="BM106" s="176">
        <f t="shared" si="40"/>
        <v>0</v>
      </c>
      <c r="BN106" s="176">
        <f t="shared" si="40"/>
        <v>0</v>
      </c>
      <c r="BO106" s="176">
        <f t="shared" si="40"/>
        <v>0</v>
      </c>
      <c r="BQ106" s="174"/>
      <c r="BR106" s="177">
        <f t="shared" si="43"/>
        <v>0</v>
      </c>
      <c r="BS106" s="178">
        <f t="shared" si="43"/>
        <v>0</v>
      </c>
      <c r="BT106" s="178">
        <f t="shared" si="43"/>
        <v>0</v>
      </c>
      <c r="BU106" s="178">
        <f t="shared" si="43"/>
        <v>0</v>
      </c>
      <c r="BV106" s="178">
        <f t="shared" si="43"/>
        <v>0</v>
      </c>
      <c r="BW106" s="178">
        <f t="shared" si="43"/>
        <v>0</v>
      </c>
      <c r="BX106" s="178">
        <f t="shared" si="43"/>
        <v>0</v>
      </c>
      <c r="BY106" s="178">
        <f t="shared" si="43"/>
        <v>0</v>
      </c>
      <c r="BZ106" s="178">
        <f t="shared" si="43"/>
        <v>0</v>
      </c>
      <c r="CA106" s="178">
        <f t="shared" si="43"/>
        <v>0</v>
      </c>
      <c r="CB106" s="178">
        <f t="shared" si="43"/>
        <v>0</v>
      </c>
      <c r="CC106" s="178">
        <f t="shared" si="43"/>
        <v>0</v>
      </c>
      <c r="CD106" s="178">
        <f t="shared" si="43"/>
        <v>0</v>
      </c>
      <c r="CE106" s="178">
        <f t="shared" si="43"/>
        <v>0</v>
      </c>
      <c r="CF106" s="178">
        <f t="shared" si="43"/>
        <v>0</v>
      </c>
      <c r="CG106" s="178">
        <f t="shared" si="41"/>
        <v>0</v>
      </c>
      <c r="CH106" s="178">
        <f t="shared" si="41"/>
        <v>0</v>
      </c>
      <c r="CI106" s="178">
        <f t="shared" si="41"/>
        <v>0</v>
      </c>
      <c r="CJ106" s="178">
        <f t="shared" si="41"/>
        <v>0</v>
      </c>
      <c r="CK106" s="178">
        <f t="shared" si="41"/>
        <v>0</v>
      </c>
      <c r="CL106" s="178">
        <f t="shared" si="41"/>
        <v>0</v>
      </c>
      <c r="CM106" s="178">
        <f t="shared" si="41"/>
        <v>0</v>
      </c>
      <c r="CN106" s="178">
        <f t="shared" si="41"/>
        <v>0</v>
      </c>
      <c r="CO106" s="178">
        <f t="shared" si="41"/>
        <v>0</v>
      </c>
      <c r="CP106" s="178">
        <f t="shared" si="41"/>
        <v>0</v>
      </c>
      <c r="CQ106" s="178">
        <f t="shared" si="41"/>
        <v>0</v>
      </c>
      <c r="CR106" s="178">
        <f t="shared" si="41"/>
        <v>0</v>
      </c>
      <c r="CS106" s="178">
        <f t="shared" si="41"/>
        <v>0</v>
      </c>
    </row>
    <row r="107" spans="1:97" x14ac:dyDescent="0.4">
      <c r="A107" s="167">
        <v>1900714</v>
      </c>
      <c r="B107" s="168" t="s">
        <v>243</v>
      </c>
      <c r="C107" s="169">
        <v>14.004255456864431</v>
      </c>
      <c r="D107" s="170">
        <v>158.50386962579202</v>
      </c>
      <c r="E107" s="170">
        <v>130.29018083240103</v>
      </c>
      <c r="F107" s="171">
        <v>3.6820296243315217E-3</v>
      </c>
      <c r="G107" s="170">
        <v>0</v>
      </c>
      <c r="H107" s="172"/>
      <c r="I107" s="170">
        <f t="shared" si="45"/>
        <v>130.29018083240103</v>
      </c>
      <c r="J107" s="170">
        <f t="shared" si="45"/>
        <v>130.29018083240103</v>
      </c>
      <c r="K107" s="170">
        <f t="shared" si="45"/>
        <v>130.29018083240103</v>
      </c>
      <c r="L107" s="170">
        <f t="shared" si="45"/>
        <v>130.29018083240103</v>
      </c>
      <c r="M107" s="170">
        <f t="shared" si="45"/>
        <v>130.29018083240103</v>
      </c>
      <c r="N107" s="170">
        <f t="shared" si="45"/>
        <v>130.29018083240103</v>
      </c>
      <c r="O107" s="170">
        <f t="shared" si="44"/>
        <v>130.29018083240103</v>
      </c>
      <c r="P107" s="170">
        <f t="shared" si="44"/>
        <v>130.29018083240103</v>
      </c>
      <c r="Q107" s="170">
        <f t="shared" si="44"/>
        <v>130.29018083240103</v>
      </c>
      <c r="R107" s="170">
        <f t="shared" si="44"/>
        <v>130.29018083240103</v>
      </c>
      <c r="S107" s="170">
        <f t="shared" si="44"/>
        <v>130.29018083240103</v>
      </c>
      <c r="T107" s="170">
        <f t="shared" si="44"/>
        <v>130.29018083240103</v>
      </c>
      <c r="U107" s="170">
        <f t="shared" si="46"/>
        <v>130.29018083240103</v>
      </c>
      <c r="V107" s="170">
        <f t="shared" si="46"/>
        <v>130.29018083240103</v>
      </c>
      <c r="W107" s="170">
        <f t="shared" si="46"/>
        <v>0.55444424439123574</v>
      </c>
      <c r="X107" s="170">
        <f t="shared" si="46"/>
        <v>0</v>
      </c>
      <c r="Y107" s="170">
        <f t="shared" si="46"/>
        <v>0</v>
      </c>
      <c r="Z107" s="170">
        <f t="shared" si="46"/>
        <v>0</v>
      </c>
      <c r="AA107" s="170">
        <f t="shared" si="46"/>
        <v>0</v>
      </c>
      <c r="AB107" s="170">
        <f t="shared" si="46"/>
        <v>0</v>
      </c>
      <c r="AC107" s="170">
        <f t="shared" si="46"/>
        <v>0</v>
      </c>
      <c r="AD107" s="170">
        <f t="shared" si="46"/>
        <v>0</v>
      </c>
      <c r="AE107" s="170">
        <f t="shared" si="46"/>
        <v>0</v>
      </c>
      <c r="AF107" s="170">
        <f t="shared" si="39"/>
        <v>0</v>
      </c>
      <c r="AG107" s="170">
        <f t="shared" si="39"/>
        <v>0</v>
      </c>
      <c r="AH107" s="170">
        <f t="shared" si="38"/>
        <v>0</v>
      </c>
      <c r="AI107" s="170">
        <f t="shared" si="38"/>
        <v>0</v>
      </c>
      <c r="AJ107" s="170">
        <f t="shared" si="38"/>
        <v>0</v>
      </c>
      <c r="AK107" s="173">
        <f t="shared" si="32"/>
        <v>1824.6169758980063</v>
      </c>
      <c r="AM107" s="174"/>
      <c r="AN107" s="175">
        <f t="shared" si="42"/>
        <v>3.6820296243315217E-3</v>
      </c>
      <c r="AO107" s="176">
        <f t="shared" si="42"/>
        <v>3.6820296243315217E-3</v>
      </c>
      <c r="AP107" s="176">
        <f t="shared" si="42"/>
        <v>3.6820296243315217E-3</v>
      </c>
      <c r="AQ107" s="176">
        <f t="shared" si="42"/>
        <v>3.6820296243315217E-3</v>
      </c>
      <c r="AR107" s="176">
        <f t="shared" si="42"/>
        <v>3.6820296243315217E-3</v>
      </c>
      <c r="AS107" s="176">
        <f t="shared" si="42"/>
        <v>3.6820296243315217E-3</v>
      </c>
      <c r="AT107" s="176">
        <f t="shared" si="42"/>
        <v>3.6820296243315217E-3</v>
      </c>
      <c r="AU107" s="176">
        <f t="shared" si="42"/>
        <v>3.6820296243315217E-3</v>
      </c>
      <c r="AV107" s="176">
        <f t="shared" si="42"/>
        <v>3.6820296243315217E-3</v>
      </c>
      <c r="AW107" s="176">
        <f t="shared" si="42"/>
        <v>3.6820296243315217E-3</v>
      </c>
      <c r="AX107" s="176">
        <f t="shared" si="42"/>
        <v>3.6820296243315217E-3</v>
      </c>
      <c r="AY107" s="176">
        <f t="shared" si="42"/>
        <v>3.6820296243315217E-3</v>
      </c>
      <c r="AZ107" s="176">
        <f t="shared" si="42"/>
        <v>3.6820296243315217E-3</v>
      </c>
      <c r="BA107" s="176">
        <f t="shared" si="42"/>
        <v>3.6820296243315217E-3</v>
      </c>
      <c r="BB107" s="176">
        <f t="shared" si="42"/>
        <v>1.5668718239900958E-5</v>
      </c>
      <c r="BC107" s="176">
        <f t="shared" si="40"/>
        <v>0</v>
      </c>
      <c r="BD107" s="176">
        <f t="shared" si="40"/>
        <v>0</v>
      </c>
      <c r="BE107" s="176">
        <f t="shared" si="40"/>
        <v>0</v>
      </c>
      <c r="BF107" s="176">
        <f t="shared" si="40"/>
        <v>0</v>
      </c>
      <c r="BG107" s="176">
        <f t="shared" si="40"/>
        <v>0</v>
      </c>
      <c r="BH107" s="176">
        <f t="shared" si="40"/>
        <v>0</v>
      </c>
      <c r="BI107" s="176">
        <f t="shared" si="40"/>
        <v>0</v>
      </c>
      <c r="BJ107" s="176">
        <f t="shared" si="40"/>
        <v>0</v>
      </c>
      <c r="BK107" s="176">
        <f t="shared" si="40"/>
        <v>0</v>
      </c>
      <c r="BL107" s="176">
        <f t="shared" si="40"/>
        <v>0</v>
      </c>
      <c r="BM107" s="176">
        <f t="shared" si="40"/>
        <v>0</v>
      </c>
      <c r="BN107" s="176">
        <f t="shared" si="40"/>
        <v>0</v>
      </c>
      <c r="BO107" s="176">
        <f t="shared" si="40"/>
        <v>0</v>
      </c>
      <c r="BQ107" s="174"/>
      <c r="BR107" s="177">
        <f t="shared" si="43"/>
        <v>0</v>
      </c>
      <c r="BS107" s="178">
        <f t="shared" si="43"/>
        <v>0</v>
      </c>
      <c r="BT107" s="178">
        <f t="shared" si="43"/>
        <v>0</v>
      </c>
      <c r="BU107" s="178">
        <f t="shared" si="43"/>
        <v>0</v>
      </c>
      <c r="BV107" s="178">
        <f t="shared" si="43"/>
        <v>0</v>
      </c>
      <c r="BW107" s="178">
        <f t="shared" si="43"/>
        <v>0</v>
      </c>
      <c r="BX107" s="178">
        <f t="shared" si="43"/>
        <v>0</v>
      </c>
      <c r="BY107" s="178">
        <f t="shared" si="43"/>
        <v>0</v>
      </c>
      <c r="BZ107" s="178">
        <f t="shared" si="43"/>
        <v>0</v>
      </c>
      <c r="CA107" s="178">
        <f t="shared" si="43"/>
        <v>0</v>
      </c>
      <c r="CB107" s="178">
        <f t="shared" si="43"/>
        <v>0</v>
      </c>
      <c r="CC107" s="178">
        <f t="shared" si="43"/>
        <v>0</v>
      </c>
      <c r="CD107" s="178">
        <f t="shared" si="43"/>
        <v>0</v>
      </c>
      <c r="CE107" s="178">
        <f t="shared" si="43"/>
        <v>0</v>
      </c>
      <c r="CF107" s="178">
        <f t="shared" si="43"/>
        <v>0</v>
      </c>
      <c r="CG107" s="178">
        <f t="shared" si="41"/>
        <v>0</v>
      </c>
      <c r="CH107" s="178">
        <f t="shared" si="41"/>
        <v>0</v>
      </c>
      <c r="CI107" s="178">
        <f t="shared" si="41"/>
        <v>0</v>
      </c>
      <c r="CJ107" s="178">
        <f t="shared" si="41"/>
        <v>0</v>
      </c>
      <c r="CK107" s="178">
        <f t="shared" si="41"/>
        <v>0</v>
      </c>
      <c r="CL107" s="178">
        <f t="shared" si="41"/>
        <v>0</v>
      </c>
      <c r="CM107" s="178">
        <f t="shared" si="41"/>
        <v>0</v>
      </c>
      <c r="CN107" s="178">
        <f t="shared" si="41"/>
        <v>0</v>
      </c>
      <c r="CO107" s="178">
        <f t="shared" si="41"/>
        <v>0</v>
      </c>
      <c r="CP107" s="178">
        <f t="shared" si="41"/>
        <v>0</v>
      </c>
      <c r="CQ107" s="178">
        <f t="shared" si="41"/>
        <v>0</v>
      </c>
      <c r="CR107" s="178">
        <f t="shared" si="41"/>
        <v>0</v>
      </c>
      <c r="CS107" s="178">
        <f t="shared" si="41"/>
        <v>0</v>
      </c>
    </row>
    <row r="108" spans="1:97" x14ac:dyDescent="0.4">
      <c r="A108" s="167">
        <v>1900743</v>
      </c>
      <c r="B108" s="168" t="s">
        <v>243</v>
      </c>
      <c r="C108" s="169">
        <v>26.931260493970061</v>
      </c>
      <c r="D108" s="170">
        <v>64.070153396125789</v>
      </c>
      <c r="E108" s="170">
        <v>52.6656660916154</v>
      </c>
      <c r="F108" s="171">
        <v>1.5762247212553263E-2</v>
      </c>
      <c r="G108" s="170">
        <v>875.53287542170017</v>
      </c>
      <c r="H108" s="172"/>
      <c r="I108" s="170">
        <f t="shared" si="45"/>
        <v>52.6656660916154</v>
      </c>
      <c r="J108" s="170">
        <f t="shared" si="45"/>
        <v>52.6656660916154</v>
      </c>
      <c r="K108" s="170">
        <f t="shared" si="45"/>
        <v>52.6656660916154</v>
      </c>
      <c r="L108" s="170">
        <f t="shared" si="45"/>
        <v>52.6656660916154</v>
      </c>
      <c r="M108" s="170">
        <f t="shared" si="45"/>
        <v>52.6656660916154</v>
      </c>
      <c r="N108" s="170">
        <f t="shared" si="45"/>
        <v>52.6656660916154</v>
      </c>
      <c r="O108" s="170">
        <f t="shared" si="44"/>
        <v>52.6656660916154</v>
      </c>
      <c r="P108" s="170">
        <f t="shared" si="44"/>
        <v>52.6656660916154</v>
      </c>
      <c r="Q108" s="170">
        <f t="shared" si="44"/>
        <v>52.6656660916154</v>
      </c>
      <c r="R108" s="170">
        <f t="shared" si="44"/>
        <v>52.6656660916154</v>
      </c>
      <c r="S108" s="170">
        <f t="shared" si="44"/>
        <v>52.6656660916154</v>
      </c>
      <c r="T108" s="170">
        <f t="shared" si="44"/>
        <v>52.6656660916154</v>
      </c>
      <c r="U108" s="170">
        <f t="shared" si="46"/>
        <v>52.6656660916154</v>
      </c>
      <c r="V108" s="170">
        <f t="shared" si="46"/>
        <v>52.6656660916154</v>
      </c>
      <c r="W108" s="170">
        <f t="shared" si="46"/>
        <v>52.6656660916154</v>
      </c>
      <c r="X108" s="170">
        <f t="shared" si="46"/>
        <v>52.6656660916154</v>
      </c>
      <c r="Y108" s="170">
        <f t="shared" si="46"/>
        <v>52.6656660916154</v>
      </c>
      <c r="Z108" s="170">
        <f t="shared" si="46"/>
        <v>52.6656660916154</v>
      </c>
      <c r="AA108" s="170">
        <f t="shared" si="46"/>
        <v>52.6656660916154</v>
      </c>
      <c r="AB108" s="170">
        <f t="shared" si="46"/>
        <v>52.6656660916154</v>
      </c>
      <c r="AC108" s="170">
        <f t="shared" si="46"/>
        <v>52.6656660916154</v>
      </c>
      <c r="AD108" s="170">
        <f t="shared" si="46"/>
        <v>52.6656660916154</v>
      </c>
      <c r="AE108" s="170">
        <f t="shared" si="46"/>
        <v>52.6656660916154</v>
      </c>
      <c r="AF108" s="170">
        <f t="shared" si="39"/>
        <v>52.6656660916154</v>
      </c>
      <c r="AG108" s="170">
        <f t="shared" si="39"/>
        <v>52.6656660916154</v>
      </c>
      <c r="AH108" s="170">
        <f t="shared" si="38"/>
        <v>52.6656660916154</v>
      </c>
      <c r="AI108" s="170">
        <f t="shared" si="38"/>
        <v>49.045454219740066</v>
      </c>
      <c r="AJ108" s="170">
        <f t="shared" si="38"/>
        <v>0</v>
      </c>
      <c r="AK108" s="173">
        <f t="shared" si="32"/>
        <v>1418.3527726017403</v>
      </c>
      <c r="AM108" s="174"/>
      <c r="AN108" s="175">
        <f t="shared" si="42"/>
        <v>1.5762247212553263E-2</v>
      </c>
      <c r="AO108" s="176">
        <f t="shared" si="42"/>
        <v>1.5762247212553263E-2</v>
      </c>
      <c r="AP108" s="176">
        <f t="shared" si="42"/>
        <v>1.5762247212553263E-2</v>
      </c>
      <c r="AQ108" s="176">
        <f t="shared" si="42"/>
        <v>1.5762247212553263E-2</v>
      </c>
      <c r="AR108" s="176">
        <f t="shared" si="42"/>
        <v>1.5762247212553263E-2</v>
      </c>
      <c r="AS108" s="176">
        <f t="shared" si="42"/>
        <v>1.5762247212553263E-2</v>
      </c>
      <c r="AT108" s="176">
        <f t="shared" si="42"/>
        <v>1.5762247212553263E-2</v>
      </c>
      <c r="AU108" s="176">
        <f t="shared" si="42"/>
        <v>1.5762247212553263E-2</v>
      </c>
      <c r="AV108" s="176">
        <f t="shared" si="42"/>
        <v>1.5762247212553263E-2</v>
      </c>
      <c r="AW108" s="176">
        <f t="shared" si="42"/>
        <v>1.5762247212553263E-2</v>
      </c>
      <c r="AX108" s="176">
        <f t="shared" si="42"/>
        <v>1.5762247212553263E-2</v>
      </c>
      <c r="AY108" s="176">
        <f t="shared" si="42"/>
        <v>1.5762247212553263E-2</v>
      </c>
      <c r="AZ108" s="176">
        <f t="shared" si="42"/>
        <v>1.5762247212553263E-2</v>
      </c>
      <c r="BA108" s="176">
        <f t="shared" si="42"/>
        <v>1.5762247212553263E-2</v>
      </c>
      <c r="BB108" s="176">
        <f t="shared" si="42"/>
        <v>1.5762247212553263E-2</v>
      </c>
      <c r="BC108" s="176">
        <f t="shared" si="40"/>
        <v>1.5762247212553263E-2</v>
      </c>
      <c r="BD108" s="176">
        <f t="shared" si="40"/>
        <v>1.5762247212553263E-2</v>
      </c>
      <c r="BE108" s="176">
        <f t="shared" si="40"/>
        <v>1.5762247212553263E-2</v>
      </c>
      <c r="BF108" s="176">
        <f t="shared" si="40"/>
        <v>1.5762247212553263E-2</v>
      </c>
      <c r="BG108" s="176">
        <f t="shared" si="40"/>
        <v>1.5762247212553263E-2</v>
      </c>
      <c r="BH108" s="176">
        <f t="shared" si="40"/>
        <v>1.5762247212553263E-2</v>
      </c>
      <c r="BI108" s="176">
        <f t="shared" si="40"/>
        <v>1.5762247212553263E-2</v>
      </c>
      <c r="BJ108" s="176">
        <f t="shared" si="40"/>
        <v>1.5762247212553263E-2</v>
      </c>
      <c r="BK108" s="176">
        <f t="shared" si="40"/>
        <v>1.5762247212553263E-2</v>
      </c>
      <c r="BL108" s="176">
        <f t="shared" si="40"/>
        <v>1.5762247212553263E-2</v>
      </c>
      <c r="BM108" s="176">
        <f t="shared" si="40"/>
        <v>1.5762247212553263E-2</v>
      </c>
      <c r="BN108" s="176">
        <f t="shared" si="40"/>
        <v>1.4678758125240573E-2</v>
      </c>
      <c r="BO108" s="176">
        <f t="shared" si="40"/>
        <v>0</v>
      </c>
      <c r="BQ108" s="174"/>
      <c r="BR108" s="177">
        <f t="shared" si="43"/>
        <v>875.53287542170017</v>
      </c>
      <c r="BS108" s="178">
        <f t="shared" si="43"/>
        <v>875.53287542170017</v>
      </c>
      <c r="BT108" s="178">
        <f t="shared" si="43"/>
        <v>875.53287542170017</v>
      </c>
      <c r="BU108" s="178">
        <f t="shared" si="43"/>
        <v>875.53287542170017</v>
      </c>
      <c r="BV108" s="178">
        <f t="shared" si="43"/>
        <v>875.53287542170017</v>
      </c>
      <c r="BW108" s="178">
        <f t="shared" si="43"/>
        <v>875.53287542170017</v>
      </c>
      <c r="BX108" s="178">
        <f t="shared" si="43"/>
        <v>875.53287542170017</v>
      </c>
      <c r="BY108" s="178">
        <f t="shared" si="43"/>
        <v>875.53287542170017</v>
      </c>
      <c r="BZ108" s="178">
        <f t="shared" si="43"/>
        <v>875.53287542170017</v>
      </c>
      <c r="CA108" s="178">
        <f t="shared" si="43"/>
        <v>875.53287542170017</v>
      </c>
      <c r="CB108" s="178">
        <f t="shared" si="43"/>
        <v>875.53287542170017</v>
      </c>
      <c r="CC108" s="178">
        <f t="shared" si="43"/>
        <v>875.53287542170017</v>
      </c>
      <c r="CD108" s="178">
        <f t="shared" si="43"/>
        <v>875.53287542170017</v>
      </c>
      <c r="CE108" s="178">
        <f t="shared" si="43"/>
        <v>875.53287542170017</v>
      </c>
      <c r="CF108" s="178">
        <f t="shared" si="43"/>
        <v>875.53287542170017</v>
      </c>
      <c r="CG108" s="178">
        <f t="shared" si="41"/>
        <v>875.53287542170017</v>
      </c>
      <c r="CH108" s="178">
        <f t="shared" si="41"/>
        <v>875.53287542170017</v>
      </c>
      <c r="CI108" s="178">
        <f t="shared" si="41"/>
        <v>875.53287542170017</v>
      </c>
      <c r="CJ108" s="178">
        <f t="shared" si="41"/>
        <v>875.53287542170017</v>
      </c>
      <c r="CK108" s="178">
        <f t="shared" si="41"/>
        <v>875.53287542170017</v>
      </c>
      <c r="CL108" s="178">
        <f t="shared" si="41"/>
        <v>875.53287542170017</v>
      </c>
      <c r="CM108" s="178">
        <f t="shared" si="41"/>
        <v>875.53287542170017</v>
      </c>
      <c r="CN108" s="178">
        <f t="shared" si="41"/>
        <v>875.53287542170017</v>
      </c>
      <c r="CO108" s="178">
        <f t="shared" si="41"/>
        <v>875.53287542170017</v>
      </c>
      <c r="CP108" s="178">
        <f t="shared" si="41"/>
        <v>875.53287542170017</v>
      </c>
      <c r="CQ108" s="178">
        <f t="shared" si="41"/>
        <v>875.53287542170017</v>
      </c>
      <c r="CR108" s="178">
        <f t="shared" si="41"/>
        <v>815.34917805224063</v>
      </c>
      <c r="CS108" s="178">
        <f t="shared" si="41"/>
        <v>0</v>
      </c>
    </row>
    <row r="109" spans="1:97" x14ac:dyDescent="0.4">
      <c r="A109" s="167">
        <v>1900758</v>
      </c>
      <c r="B109" s="168" t="s">
        <v>243</v>
      </c>
      <c r="C109" s="169">
        <v>16.158756296382037</v>
      </c>
      <c r="D109" s="170">
        <v>98.804850914162458</v>
      </c>
      <c r="E109" s="170">
        <v>81.217587451441531</v>
      </c>
      <c r="F109" s="171">
        <v>2.3356345911729994E-2</v>
      </c>
      <c r="G109" s="170">
        <v>0</v>
      </c>
      <c r="H109" s="172"/>
      <c r="I109" s="170">
        <f t="shared" si="45"/>
        <v>81.217587451441531</v>
      </c>
      <c r="J109" s="170">
        <f t="shared" si="45"/>
        <v>81.217587451441531</v>
      </c>
      <c r="K109" s="170">
        <f t="shared" si="45"/>
        <v>81.217587451441531</v>
      </c>
      <c r="L109" s="170">
        <f t="shared" si="45"/>
        <v>81.217587451441531</v>
      </c>
      <c r="M109" s="170">
        <f t="shared" si="45"/>
        <v>81.217587451441531</v>
      </c>
      <c r="N109" s="170">
        <f t="shared" si="45"/>
        <v>81.217587451441531</v>
      </c>
      <c r="O109" s="170">
        <f t="shared" si="44"/>
        <v>81.217587451441531</v>
      </c>
      <c r="P109" s="170">
        <f t="shared" si="44"/>
        <v>81.217587451441531</v>
      </c>
      <c r="Q109" s="170">
        <f t="shared" si="44"/>
        <v>81.217587451441531</v>
      </c>
      <c r="R109" s="170">
        <f t="shared" si="44"/>
        <v>81.217587451441531</v>
      </c>
      <c r="S109" s="170">
        <f t="shared" si="44"/>
        <v>81.217587451441531</v>
      </c>
      <c r="T109" s="170">
        <f t="shared" si="44"/>
        <v>81.217587451441531</v>
      </c>
      <c r="U109" s="170">
        <f t="shared" si="46"/>
        <v>81.217587451441531</v>
      </c>
      <c r="V109" s="170">
        <f t="shared" si="46"/>
        <v>81.217587451441531</v>
      </c>
      <c r="W109" s="170">
        <f t="shared" si="46"/>
        <v>81.217587451441531</v>
      </c>
      <c r="X109" s="170">
        <f t="shared" si="46"/>
        <v>81.217587451441531</v>
      </c>
      <c r="Y109" s="170">
        <f t="shared" si="46"/>
        <v>12.893803384875099</v>
      </c>
      <c r="Z109" s="170">
        <f t="shared" si="46"/>
        <v>0</v>
      </c>
      <c r="AA109" s="170">
        <f t="shared" si="46"/>
        <v>0</v>
      </c>
      <c r="AB109" s="170">
        <f t="shared" si="46"/>
        <v>0</v>
      </c>
      <c r="AC109" s="170">
        <f t="shared" si="46"/>
        <v>0</v>
      </c>
      <c r="AD109" s="170">
        <f t="shared" si="46"/>
        <v>0</v>
      </c>
      <c r="AE109" s="170">
        <f t="shared" si="46"/>
        <v>0</v>
      </c>
      <c r="AF109" s="170">
        <f t="shared" si="39"/>
        <v>0</v>
      </c>
      <c r="AG109" s="170">
        <f t="shared" si="39"/>
        <v>0</v>
      </c>
      <c r="AH109" s="170">
        <f t="shared" si="38"/>
        <v>0</v>
      </c>
      <c r="AI109" s="170">
        <f t="shared" si="38"/>
        <v>0</v>
      </c>
      <c r="AJ109" s="170">
        <f t="shared" si="38"/>
        <v>0</v>
      </c>
      <c r="AK109" s="173">
        <f t="shared" si="32"/>
        <v>1312.3752026079394</v>
      </c>
      <c r="AM109" s="174"/>
      <c r="AN109" s="175">
        <f t="shared" si="42"/>
        <v>2.3356345911729994E-2</v>
      </c>
      <c r="AO109" s="176">
        <f t="shared" si="42"/>
        <v>2.3356345911729994E-2</v>
      </c>
      <c r="AP109" s="176">
        <f t="shared" si="42"/>
        <v>2.3356345911729994E-2</v>
      </c>
      <c r="AQ109" s="176">
        <f t="shared" si="42"/>
        <v>2.3356345911729994E-2</v>
      </c>
      <c r="AR109" s="176">
        <f t="shared" si="42"/>
        <v>2.3356345911729994E-2</v>
      </c>
      <c r="AS109" s="176">
        <f t="shared" si="42"/>
        <v>2.3356345911729994E-2</v>
      </c>
      <c r="AT109" s="176">
        <f t="shared" si="42"/>
        <v>2.3356345911729994E-2</v>
      </c>
      <c r="AU109" s="176">
        <f t="shared" si="42"/>
        <v>2.3356345911729994E-2</v>
      </c>
      <c r="AV109" s="176">
        <f t="shared" si="42"/>
        <v>2.3356345911729994E-2</v>
      </c>
      <c r="AW109" s="176">
        <f t="shared" si="42"/>
        <v>2.3356345911729994E-2</v>
      </c>
      <c r="AX109" s="176">
        <f t="shared" si="42"/>
        <v>2.3356345911729994E-2</v>
      </c>
      <c r="AY109" s="176">
        <f t="shared" si="42"/>
        <v>2.3356345911729994E-2</v>
      </c>
      <c r="AZ109" s="176">
        <f t="shared" si="42"/>
        <v>2.3356345911729994E-2</v>
      </c>
      <c r="BA109" s="176">
        <f t="shared" si="42"/>
        <v>2.3356345911729994E-2</v>
      </c>
      <c r="BB109" s="176">
        <f t="shared" si="42"/>
        <v>2.3356345911729994E-2</v>
      </c>
      <c r="BC109" s="176">
        <f t="shared" si="40"/>
        <v>2.3356345911729994E-2</v>
      </c>
      <c r="BD109" s="176">
        <f t="shared" si="40"/>
        <v>3.7079669739639963E-3</v>
      </c>
      <c r="BE109" s="176">
        <f t="shared" si="40"/>
        <v>0</v>
      </c>
      <c r="BF109" s="176">
        <f t="shared" si="40"/>
        <v>0</v>
      </c>
      <c r="BG109" s="176">
        <f t="shared" si="40"/>
        <v>0</v>
      </c>
      <c r="BH109" s="176">
        <f t="shared" si="40"/>
        <v>0</v>
      </c>
      <c r="BI109" s="176">
        <f t="shared" si="40"/>
        <v>0</v>
      </c>
      <c r="BJ109" s="176">
        <f t="shared" si="40"/>
        <v>0</v>
      </c>
      <c r="BK109" s="176">
        <f t="shared" si="40"/>
        <v>0</v>
      </c>
      <c r="BL109" s="176">
        <f t="shared" si="40"/>
        <v>0</v>
      </c>
      <c r="BM109" s="176">
        <f t="shared" si="40"/>
        <v>0</v>
      </c>
      <c r="BN109" s="176">
        <f t="shared" si="40"/>
        <v>0</v>
      </c>
      <c r="BO109" s="176">
        <f t="shared" si="40"/>
        <v>0</v>
      </c>
      <c r="BQ109" s="174"/>
      <c r="BR109" s="177">
        <f t="shared" si="43"/>
        <v>0</v>
      </c>
      <c r="BS109" s="178">
        <f t="shared" si="43"/>
        <v>0</v>
      </c>
      <c r="BT109" s="178">
        <f t="shared" si="43"/>
        <v>0</v>
      </c>
      <c r="BU109" s="178">
        <f t="shared" si="43"/>
        <v>0</v>
      </c>
      <c r="BV109" s="178">
        <f t="shared" si="43"/>
        <v>0</v>
      </c>
      <c r="BW109" s="178">
        <f t="shared" si="43"/>
        <v>0</v>
      </c>
      <c r="BX109" s="178">
        <f t="shared" si="43"/>
        <v>0</v>
      </c>
      <c r="BY109" s="178">
        <f t="shared" si="43"/>
        <v>0</v>
      </c>
      <c r="BZ109" s="178">
        <f t="shared" si="43"/>
        <v>0</v>
      </c>
      <c r="CA109" s="178">
        <f t="shared" si="43"/>
        <v>0</v>
      </c>
      <c r="CB109" s="178">
        <f t="shared" si="43"/>
        <v>0</v>
      </c>
      <c r="CC109" s="178">
        <f t="shared" si="43"/>
        <v>0</v>
      </c>
      <c r="CD109" s="178">
        <f t="shared" si="43"/>
        <v>0</v>
      </c>
      <c r="CE109" s="178">
        <f t="shared" si="43"/>
        <v>0</v>
      </c>
      <c r="CF109" s="178">
        <f t="shared" si="43"/>
        <v>0</v>
      </c>
      <c r="CG109" s="178">
        <f t="shared" si="41"/>
        <v>0</v>
      </c>
      <c r="CH109" s="178">
        <f t="shared" si="41"/>
        <v>0</v>
      </c>
      <c r="CI109" s="178">
        <f t="shared" si="41"/>
        <v>0</v>
      </c>
      <c r="CJ109" s="178">
        <f t="shared" si="41"/>
        <v>0</v>
      </c>
      <c r="CK109" s="178">
        <f t="shared" si="41"/>
        <v>0</v>
      </c>
      <c r="CL109" s="178">
        <f t="shared" si="41"/>
        <v>0</v>
      </c>
      <c r="CM109" s="178">
        <f t="shared" si="41"/>
        <v>0</v>
      </c>
      <c r="CN109" s="178">
        <f t="shared" si="41"/>
        <v>0</v>
      </c>
      <c r="CO109" s="178">
        <f t="shared" si="41"/>
        <v>0</v>
      </c>
      <c r="CP109" s="178">
        <f t="shared" si="41"/>
        <v>0</v>
      </c>
      <c r="CQ109" s="178">
        <f t="shared" si="41"/>
        <v>0</v>
      </c>
      <c r="CR109" s="178">
        <f t="shared" si="41"/>
        <v>0</v>
      </c>
      <c r="CS109" s="178">
        <f t="shared" si="41"/>
        <v>0</v>
      </c>
    </row>
    <row r="110" spans="1:97" x14ac:dyDescent="0.4">
      <c r="A110" s="167">
        <v>1900759</v>
      </c>
      <c r="B110" s="168" t="s">
        <v>243</v>
      </c>
      <c r="C110" s="169">
        <v>16.158756296382037</v>
      </c>
      <c r="D110" s="170">
        <v>98.510007969646495</v>
      </c>
      <c r="E110" s="170">
        <v>80.975226551049417</v>
      </c>
      <c r="F110" s="171">
        <v>4.7476227020909673E-2</v>
      </c>
      <c r="G110" s="170">
        <v>5869.2092226836239</v>
      </c>
      <c r="H110" s="172"/>
      <c r="I110" s="170">
        <f t="shared" si="45"/>
        <v>80.975226551049417</v>
      </c>
      <c r="J110" s="170">
        <f t="shared" si="45"/>
        <v>80.975226551049417</v>
      </c>
      <c r="K110" s="170">
        <f t="shared" si="45"/>
        <v>80.975226551049417</v>
      </c>
      <c r="L110" s="170">
        <f t="shared" si="45"/>
        <v>80.975226551049417</v>
      </c>
      <c r="M110" s="170">
        <f t="shared" si="45"/>
        <v>80.975226551049417</v>
      </c>
      <c r="N110" s="170">
        <f t="shared" si="45"/>
        <v>80.975226551049417</v>
      </c>
      <c r="O110" s="170">
        <f t="shared" si="44"/>
        <v>80.975226551049417</v>
      </c>
      <c r="P110" s="170">
        <f t="shared" si="44"/>
        <v>80.975226551049417</v>
      </c>
      <c r="Q110" s="170">
        <f t="shared" si="44"/>
        <v>80.975226551049417</v>
      </c>
      <c r="R110" s="170">
        <f t="shared" si="44"/>
        <v>80.975226551049417</v>
      </c>
      <c r="S110" s="170">
        <f t="shared" si="44"/>
        <v>80.975226551049417</v>
      </c>
      <c r="T110" s="170">
        <f t="shared" si="44"/>
        <v>80.975226551049417</v>
      </c>
      <c r="U110" s="170">
        <f t="shared" si="46"/>
        <v>80.975226551049417</v>
      </c>
      <c r="V110" s="170">
        <f t="shared" si="46"/>
        <v>80.975226551049417</v>
      </c>
      <c r="W110" s="170">
        <f t="shared" si="46"/>
        <v>80.975226551049417</v>
      </c>
      <c r="X110" s="170">
        <f t="shared" si="46"/>
        <v>80.975226551049417</v>
      </c>
      <c r="Y110" s="170">
        <f t="shared" si="46"/>
        <v>12.855327065941031</v>
      </c>
      <c r="Z110" s="170">
        <f t="shared" si="46"/>
        <v>0</v>
      </c>
      <c r="AA110" s="170">
        <f t="shared" si="46"/>
        <v>0</v>
      </c>
      <c r="AB110" s="170">
        <f t="shared" si="46"/>
        <v>0</v>
      </c>
      <c r="AC110" s="170">
        <f t="shared" si="46"/>
        <v>0</v>
      </c>
      <c r="AD110" s="170">
        <f t="shared" si="46"/>
        <v>0</v>
      </c>
      <c r="AE110" s="170">
        <f t="shared" si="46"/>
        <v>0</v>
      </c>
      <c r="AF110" s="170">
        <f t="shared" si="39"/>
        <v>0</v>
      </c>
      <c r="AG110" s="170">
        <f t="shared" si="39"/>
        <v>0</v>
      </c>
      <c r="AH110" s="170">
        <f t="shared" si="38"/>
        <v>0</v>
      </c>
      <c r="AI110" s="170">
        <f t="shared" si="38"/>
        <v>0</v>
      </c>
      <c r="AJ110" s="170">
        <f t="shared" si="38"/>
        <v>0</v>
      </c>
      <c r="AK110" s="173">
        <f t="shared" si="32"/>
        <v>1308.458951882732</v>
      </c>
      <c r="AM110" s="174"/>
      <c r="AN110" s="175">
        <f t="shared" si="42"/>
        <v>4.7476227020909673E-2</v>
      </c>
      <c r="AO110" s="176">
        <f t="shared" si="42"/>
        <v>4.7476227020909673E-2</v>
      </c>
      <c r="AP110" s="176">
        <f t="shared" si="42"/>
        <v>4.7476227020909673E-2</v>
      </c>
      <c r="AQ110" s="176">
        <f t="shared" si="42"/>
        <v>4.7476227020909673E-2</v>
      </c>
      <c r="AR110" s="176">
        <f t="shared" si="42"/>
        <v>4.7476227020909673E-2</v>
      </c>
      <c r="AS110" s="176">
        <f t="shared" si="42"/>
        <v>4.7476227020909673E-2</v>
      </c>
      <c r="AT110" s="176">
        <f t="shared" si="42"/>
        <v>4.7476227020909673E-2</v>
      </c>
      <c r="AU110" s="176">
        <f t="shared" si="42"/>
        <v>4.7476227020909673E-2</v>
      </c>
      <c r="AV110" s="176">
        <f t="shared" si="42"/>
        <v>4.7476227020909673E-2</v>
      </c>
      <c r="AW110" s="176">
        <f t="shared" si="42"/>
        <v>4.7476227020909673E-2</v>
      </c>
      <c r="AX110" s="176">
        <f t="shared" si="42"/>
        <v>4.7476227020909673E-2</v>
      </c>
      <c r="AY110" s="176">
        <f t="shared" si="42"/>
        <v>4.7476227020909673E-2</v>
      </c>
      <c r="AZ110" s="176">
        <f t="shared" si="42"/>
        <v>4.7476227020909673E-2</v>
      </c>
      <c r="BA110" s="176">
        <f t="shared" si="42"/>
        <v>4.7476227020909673E-2</v>
      </c>
      <c r="BB110" s="176">
        <f t="shared" si="42"/>
        <v>4.7476227020909673E-2</v>
      </c>
      <c r="BC110" s="176">
        <f t="shared" si="42"/>
        <v>4.7476227020909673E-2</v>
      </c>
      <c r="BD110" s="176">
        <f t="shared" ref="BC110:BO125" si="47">IF(BD$2&lt;$C110,$F110,IF((($C110-BD$2+1)&gt;0),($C110-BD$2+1)*$F110,0))</f>
        <v>7.5371499680324319E-3</v>
      </c>
      <c r="BE110" s="176">
        <f t="shared" si="47"/>
        <v>0</v>
      </c>
      <c r="BF110" s="176">
        <f t="shared" si="47"/>
        <v>0</v>
      </c>
      <c r="BG110" s="176">
        <f t="shared" si="47"/>
        <v>0</v>
      </c>
      <c r="BH110" s="176">
        <f t="shared" si="47"/>
        <v>0</v>
      </c>
      <c r="BI110" s="176">
        <f t="shared" si="47"/>
        <v>0</v>
      </c>
      <c r="BJ110" s="176">
        <f t="shared" si="47"/>
        <v>0</v>
      </c>
      <c r="BK110" s="176">
        <f t="shared" si="47"/>
        <v>0</v>
      </c>
      <c r="BL110" s="176">
        <f t="shared" si="47"/>
        <v>0</v>
      </c>
      <c r="BM110" s="176">
        <f t="shared" si="47"/>
        <v>0</v>
      </c>
      <c r="BN110" s="176">
        <f t="shared" si="47"/>
        <v>0</v>
      </c>
      <c r="BO110" s="176">
        <f t="shared" si="47"/>
        <v>0</v>
      </c>
      <c r="BQ110" s="174"/>
      <c r="BR110" s="177">
        <f t="shared" si="43"/>
        <v>5869.2092226836239</v>
      </c>
      <c r="BS110" s="178">
        <f t="shared" si="43"/>
        <v>5869.2092226836239</v>
      </c>
      <c r="BT110" s="178">
        <f t="shared" si="43"/>
        <v>5869.2092226836239</v>
      </c>
      <c r="BU110" s="178">
        <f t="shared" si="43"/>
        <v>5869.2092226836239</v>
      </c>
      <c r="BV110" s="178">
        <f t="shared" si="43"/>
        <v>5869.2092226836239</v>
      </c>
      <c r="BW110" s="178">
        <f t="shared" si="43"/>
        <v>5869.2092226836239</v>
      </c>
      <c r="BX110" s="178">
        <f t="shared" si="43"/>
        <v>5869.2092226836239</v>
      </c>
      <c r="BY110" s="178">
        <f t="shared" si="43"/>
        <v>5869.2092226836239</v>
      </c>
      <c r="BZ110" s="178">
        <f t="shared" si="43"/>
        <v>5869.2092226836239</v>
      </c>
      <c r="CA110" s="178">
        <f t="shared" si="43"/>
        <v>5869.2092226836239</v>
      </c>
      <c r="CB110" s="178">
        <f t="shared" si="43"/>
        <v>5869.2092226836239</v>
      </c>
      <c r="CC110" s="178">
        <f t="shared" si="43"/>
        <v>5869.2092226836239</v>
      </c>
      <c r="CD110" s="178">
        <f t="shared" si="43"/>
        <v>5869.2092226836239</v>
      </c>
      <c r="CE110" s="178">
        <f t="shared" si="43"/>
        <v>5869.2092226836239</v>
      </c>
      <c r="CF110" s="178">
        <f t="shared" si="43"/>
        <v>5869.2092226836239</v>
      </c>
      <c r="CG110" s="178">
        <f t="shared" si="43"/>
        <v>5869.2092226836239</v>
      </c>
      <c r="CH110" s="178">
        <f t="shared" ref="CG110:CS125" si="48">IF(CH$2&lt;$C110,$G110,IF((($C110-CH$2+1)&gt;0),($C110-CH$2+1)*$G110,0))</f>
        <v>931.77391888454918</v>
      </c>
      <c r="CI110" s="178">
        <f t="shared" si="48"/>
        <v>0</v>
      </c>
      <c r="CJ110" s="178">
        <f t="shared" si="48"/>
        <v>0</v>
      </c>
      <c r="CK110" s="178">
        <f t="shared" si="48"/>
        <v>0</v>
      </c>
      <c r="CL110" s="178">
        <f t="shared" si="48"/>
        <v>0</v>
      </c>
      <c r="CM110" s="178">
        <f t="shared" si="48"/>
        <v>0</v>
      </c>
      <c r="CN110" s="178">
        <f t="shared" si="48"/>
        <v>0</v>
      </c>
      <c r="CO110" s="178">
        <f t="shared" si="48"/>
        <v>0</v>
      </c>
      <c r="CP110" s="178">
        <f t="shared" si="48"/>
        <v>0</v>
      </c>
      <c r="CQ110" s="178">
        <f t="shared" si="48"/>
        <v>0</v>
      </c>
      <c r="CR110" s="178">
        <f t="shared" si="48"/>
        <v>0</v>
      </c>
      <c r="CS110" s="178">
        <f t="shared" si="48"/>
        <v>0</v>
      </c>
    </row>
    <row r="111" spans="1:97" x14ac:dyDescent="0.4">
      <c r="A111" s="167">
        <v>1900791</v>
      </c>
      <c r="B111" s="168" t="s">
        <v>244</v>
      </c>
      <c r="C111" s="169">
        <v>11.183832733531133</v>
      </c>
      <c r="D111" s="170">
        <v>28.359547815914336</v>
      </c>
      <c r="E111" s="170">
        <v>23.311548304681583</v>
      </c>
      <c r="F111" s="171">
        <v>5.5235708107770403E-3</v>
      </c>
      <c r="G111" s="170">
        <v>0</v>
      </c>
      <c r="H111" s="172"/>
      <c r="I111" s="170">
        <f t="shared" si="45"/>
        <v>23.311548304681583</v>
      </c>
      <c r="J111" s="170">
        <f t="shared" si="45"/>
        <v>23.311548304681583</v>
      </c>
      <c r="K111" s="170">
        <f t="shared" si="45"/>
        <v>23.311548304681583</v>
      </c>
      <c r="L111" s="170">
        <f t="shared" si="45"/>
        <v>23.311548304681583</v>
      </c>
      <c r="M111" s="170">
        <f t="shared" si="45"/>
        <v>23.311548304681583</v>
      </c>
      <c r="N111" s="170">
        <f t="shared" si="45"/>
        <v>23.311548304681583</v>
      </c>
      <c r="O111" s="170">
        <f t="shared" si="44"/>
        <v>23.311548304681583</v>
      </c>
      <c r="P111" s="170">
        <f t="shared" si="44"/>
        <v>23.311548304681583</v>
      </c>
      <c r="Q111" s="170">
        <f t="shared" si="44"/>
        <v>23.311548304681583</v>
      </c>
      <c r="R111" s="170">
        <f t="shared" si="44"/>
        <v>23.311548304681583</v>
      </c>
      <c r="S111" s="170">
        <f t="shared" si="44"/>
        <v>23.311548304681583</v>
      </c>
      <c r="T111" s="170">
        <f t="shared" si="44"/>
        <v>4.2854256476926738</v>
      </c>
      <c r="U111" s="170">
        <f t="shared" si="46"/>
        <v>0</v>
      </c>
      <c r="V111" s="170">
        <f t="shared" si="46"/>
        <v>0</v>
      </c>
      <c r="W111" s="170">
        <f t="shared" si="46"/>
        <v>0</v>
      </c>
      <c r="X111" s="170">
        <f t="shared" si="46"/>
        <v>0</v>
      </c>
      <c r="Y111" s="170">
        <f t="shared" si="46"/>
        <v>0</v>
      </c>
      <c r="Z111" s="170">
        <f t="shared" si="46"/>
        <v>0</v>
      </c>
      <c r="AA111" s="170">
        <f t="shared" si="46"/>
        <v>0</v>
      </c>
      <c r="AB111" s="170">
        <f t="shared" si="46"/>
        <v>0</v>
      </c>
      <c r="AC111" s="170">
        <f t="shared" si="46"/>
        <v>0</v>
      </c>
      <c r="AD111" s="170">
        <f t="shared" si="46"/>
        <v>0</v>
      </c>
      <c r="AE111" s="170">
        <f t="shared" si="46"/>
        <v>0</v>
      </c>
      <c r="AF111" s="170">
        <f t="shared" si="39"/>
        <v>0</v>
      </c>
      <c r="AG111" s="170">
        <f t="shared" si="39"/>
        <v>0</v>
      </c>
      <c r="AH111" s="170">
        <f t="shared" si="38"/>
        <v>0</v>
      </c>
      <c r="AI111" s="170">
        <f t="shared" si="38"/>
        <v>0</v>
      </c>
      <c r="AJ111" s="170">
        <f t="shared" si="38"/>
        <v>0</v>
      </c>
      <c r="AK111" s="173">
        <f t="shared" si="32"/>
        <v>260.71245699919012</v>
      </c>
      <c r="AM111" s="174"/>
      <c r="AN111" s="175">
        <f t="shared" ref="AN111:BC126" si="49">IF(AN$2&lt;$C111,$F111,IF((($C111-AN$2+1)&gt;0),($C111-AN$2+1)*$F111,0))</f>
        <v>5.5235708107770403E-3</v>
      </c>
      <c r="AO111" s="176">
        <f t="shared" si="49"/>
        <v>5.5235708107770403E-3</v>
      </c>
      <c r="AP111" s="176">
        <f t="shared" si="49"/>
        <v>5.5235708107770403E-3</v>
      </c>
      <c r="AQ111" s="176">
        <f t="shared" si="49"/>
        <v>5.5235708107770403E-3</v>
      </c>
      <c r="AR111" s="176">
        <f t="shared" si="49"/>
        <v>5.5235708107770403E-3</v>
      </c>
      <c r="AS111" s="176">
        <f t="shared" si="49"/>
        <v>5.5235708107770403E-3</v>
      </c>
      <c r="AT111" s="176">
        <f t="shared" si="49"/>
        <v>5.5235708107770403E-3</v>
      </c>
      <c r="AU111" s="176">
        <f t="shared" si="49"/>
        <v>5.5235708107770403E-3</v>
      </c>
      <c r="AV111" s="176">
        <f t="shared" si="49"/>
        <v>5.5235708107770403E-3</v>
      </c>
      <c r="AW111" s="176">
        <f t="shared" si="49"/>
        <v>5.5235708107770403E-3</v>
      </c>
      <c r="AX111" s="176">
        <f t="shared" si="49"/>
        <v>5.5235708107770403E-3</v>
      </c>
      <c r="AY111" s="176">
        <f t="shared" si="49"/>
        <v>1.0154131209979221E-3</v>
      </c>
      <c r="AZ111" s="176">
        <f t="shared" si="49"/>
        <v>0</v>
      </c>
      <c r="BA111" s="176">
        <f t="shared" si="49"/>
        <v>0</v>
      </c>
      <c r="BB111" s="176">
        <f t="shared" si="49"/>
        <v>0</v>
      </c>
      <c r="BC111" s="176">
        <f t="shared" si="49"/>
        <v>0</v>
      </c>
      <c r="BD111" s="176">
        <f t="shared" si="47"/>
        <v>0</v>
      </c>
      <c r="BE111" s="176">
        <f t="shared" si="47"/>
        <v>0</v>
      </c>
      <c r="BF111" s="176">
        <f t="shared" si="47"/>
        <v>0</v>
      </c>
      <c r="BG111" s="176">
        <f t="shared" si="47"/>
        <v>0</v>
      </c>
      <c r="BH111" s="176">
        <f t="shared" si="47"/>
        <v>0</v>
      </c>
      <c r="BI111" s="176">
        <f t="shared" si="47"/>
        <v>0</v>
      </c>
      <c r="BJ111" s="176">
        <f t="shared" si="47"/>
        <v>0</v>
      </c>
      <c r="BK111" s="176">
        <f t="shared" si="47"/>
        <v>0</v>
      </c>
      <c r="BL111" s="176">
        <f t="shared" si="47"/>
        <v>0</v>
      </c>
      <c r="BM111" s="176">
        <f t="shared" si="47"/>
        <v>0</v>
      </c>
      <c r="BN111" s="176">
        <f t="shared" si="47"/>
        <v>0</v>
      </c>
      <c r="BO111" s="176">
        <f t="shared" si="47"/>
        <v>0</v>
      </c>
      <c r="BQ111" s="174"/>
      <c r="BR111" s="177">
        <f t="shared" ref="BR111:CG126" si="50">IF(BR$2&lt;$C111,$G111,IF((($C111-BR$2+1)&gt;0),($C111-BR$2+1)*$G111,0))</f>
        <v>0</v>
      </c>
      <c r="BS111" s="178">
        <f t="shared" si="50"/>
        <v>0</v>
      </c>
      <c r="BT111" s="178">
        <f t="shared" si="50"/>
        <v>0</v>
      </c>
      <c r="BU111" s="178">
        <f t="shared" si="50"/>
        <v>0</v>
      </c>
      <c r="BV111" s="178">
        <f t="shared" si="50"/>
        <v>0</v>
      </c>
      <c r="BW111" s="178">
        <f t="shared" si="50"/>
        <v>0</v>
      </c>
      <c r="BX111" s="178">
        <f t="shared" si="50"/>
        <v>0</v>
      </c>
      <c r="BY111" s="178">
        <f t="shared" si="50"/>
        <v>0</v>
      </c>
      <c r="BZ111" s="178">
        <f t="shared" si="50"/>
        <v>0</v>
      </c>
      <c r="CA111" s="178">
        <f t="shared" si="50"/>
        <v>0</v>
      </c>
      <c r="CB111" s="178">
        <f t="shared" si="50"/>
        <v>0</v>
      </c>
      <c r="CC111" s="178">
        <f t="shared" si="50"/>
        <v>0</v>
      </c>
      <c r="CD111" s="178">
        <f t="shared" si="50"/>
        <v>0</v>
      </c>
      <c r="CE111" s="178">
        <f t="shared" si="50"/>
        <v>0</v>
      </c>
      <c r="CF111" s="178">
        <f t="shared" si="50"/>
        <v>0</v>
      </c>
      <c r="CG111" s="178">
        <f t="shared" si="50"/>
        <v>0</v>
      </c>
      <c r="CH111" s="178">
        <f t="shared" si="48"/>
        <v>0</v>
      </c>
      <c r="CI111" s="178">
        <f t="shared" si="48"/>
        <v>0</v>
      </c>
      <c r="CJ111" s="178">
        <f t="shared" si="48"/>
        <v>0</v>
      </c>
      <c r="CK111" s="178">
        <f t="shared" si="48"/>
        <v>0</v>
      </c>
      <c r="CL111" s="178">
        <f t="shared" si="48"/>
        <v>0</v>
      </c>
      <c r="CM111" s="178">
        <f t="shared" si="48"/>
        <v>0</v>
      </c>
      <c r="CN111" s="178">
        <f t="shared" si="48"/>
        <v>0</v>
      </c>
      <c r="CO111" s="178">
        <f t="shared" si="48"/>
        <v>0</v>
      </c>
      <c r="CP111" s="178">
        <f t="shared" si="48"/>
        <v>0</v>
      </c>
      <c r="CQ111" s="178">
        <f t="shared" si="48"/>
        <v>0</v>
      </c>
      <c r="CR111" s="178">
        <f t="shared" si="48"/>
        <v>0</v>
      </c>
      <c r="CS111" s="178">
        <f t="shared" si="48"/>
        <v>0</v>
      </c>
    </row>
    <row r="112" spans="1:97" x14ac:dyDescent="0.4">
      <c r="A112" s="167">
        <v>1900816</v>
      </c>
      <c r="B112" s="168" t="s">
        <v>243</v>
      </c>
      <c r="C112" s="169">
        <v>22.484978397833576</v>
      </c>
      <c r="D112" s="170">
        <v>24.759563252626844</v>
      </c>
      <c r="E112" s="170">
        <v>20.352360993659264</v>
      </c>
      <c r="F112" s="171">
        <v>1.9434786186067364E-3</v>
      </c>
      <c r="G112" s="170">
        <v>0</v>
      </c>
      <c r="H112" s="172"/>
      <c r="I112" s="170">
        <f t="shared" si="45"/>
        <v>20.352360993659264</v>
      </c>
      <c r="J112" s="170">
        <f t="shared" si="45"/>
        <v>20.352360993659264</v>
      </c>
      <c r="K112" s="170">
        <f t="shared" si="45"/>
        <v>20.352360993659264</v>
      </c>
      <c r="L112" s="170">
        <f t="shared" si="45"/>
        <v>20.352360993659264</v>
      </c>
      <c r="M112" s="170">
        <f t="shared" si="45"/>
        <v>20.352360993659264</v>
      </c>
      <c r="N112" s="170">
        <f t="shared" si="45"/>
        <v>20.352360993659264</v>
      </c>
      <c r="O112" s="170">
        <f t="shared" si="44"/>
        <v>20.352360993659264</v>
      </c>
      <c r="P112" s="170">
        <f t="shared" si="44"/>
        <v>20.352360993659264</v>
      </c>
      <c r="Q112" s="170">
        <f t="shared" si="44"/>
        <v>20.352360993659264</v>
      </c>
      <c r="R112" s="170">
        <f t="shared" si="44"/>
        <v>20.352360993659264</v>
      </c>
      <c r="S112" s="170">
        <f t="shared" si="44"/>
        <v>20.352360993659264</v>
      </c>
      <c r="T112" s="170">
        <f t="shared" si="44"/>
        <v>20.352360993659264</v>
      </c>
      <c r="U112" s="170">
        <f t="shared" si="46"/>
        <v>20.352360993659264</v>
      </c>
      <c r="V112" s="170">
        <f t="shared" si="46"/>
        <v>20.352360993659264</v>
      </c>
      <c r="W112" s="170">
        <f t="shared" si="46"/>
        <v>20.352360993659264</v>
      </c>
      <c r="X112" s="170">
        <f t="shared" si="46"/>
        <v>20.352360993659264</v>
      </c>
      <c r="Y112" s="170">
        <f t="shared" si="46"/>
        <v>20.352360993659264</v>
      </c>
      <c r="Z112" s="170">
        <f t="shared" si="46"/>
        <v>20.352360993659264</v>
      </c>
      <c r="AA112" s="170">
        <f t="shared" si="46"/>
        <v>20.352360993659264</v>
      </c>
      <c r="AB112" s="170">
        <f t="shared" si="46"/>
        <v>20.352360993659264</v>
      </c>
      <c r="AC112" s="170">
        <f t="shared" si="46"/>
        <v>20.352360993659264</v>
      </c>
      <c r="AD112" s="170">
        <f t="shared" si="46"/>
        <v>20.352360993659264</v>
      </c>
      <c r="AE112" s="170">
        <f t="shared" si="46"/>
        <v>9.8704554268354325</v>
      </c>
      <c r="AF112" s="170">
        <f t="shared" si="39"/>
        <v>0</v>
      </c>
      <c r="AG112" s="170">
        <f t="shared" si="39"/>
        <v>0</v>
      </c>
      <c r="AH112" s="170">
        <f t="shared" si="38"/>
        <v>0</v>
      </c>
      <c r="AI112" s="170">
        <f t="shared" si="38"/>
        <v>0</v>
      </c>
      <c r="AJ112" s="170">
        <f t="shared" si="38"/>
        <v>0</v>
      </c>
      <c r="AK112" s="173">
        <f t="shared" si="32"/>
        <v>457.6223972873392</v>
      </c>
      <c r="AM112" s="174"/>
      <c r="AN112" s="175">
        <f t="shared" si="49"/>
        <v>1.9434786186067364E-3</v>
      </c>
      <c r="AO112" s="176">
        <f t="shared" si="49"/>
        <v>1.9434786186067364E-3</v>
      </c>
      <c r="AP112" s="176">
        <f t="shared" si="49"/>
        <v>1.9434786186067364E-3</v>
      </c>
      <c r="AQ112" s="176">
        <f t="shared" si="49"/>
        <v>1.9434786186067364E-3</v>
      </c>
      <c r="AR112" s="176">
        <f t="shared" si="49"/>
        <v>1.9434786186067364E-3</v>
      </c>
      <c r="AS112" s="176">
        <f t="shared" si="49"/>
        <v>1.9434786186067364E-3</v>
      </c>
      <c r="AT112" s="176">
        <f t="shared" si="49"/>
        <v>1.9434786186067364E-3</v>
      </c>
      <c r="AU112" s="176">
        <f t="shared" si="49"/>
        <v>1.9434786186067364E-3</v>
      </c>
      <c r="AV112" s="176">
        <f t="shared" si="49"/>
        <v>1.9434786186067364E-3</v>
      </c>
      <c r="AW112" s="176">
        <f t="shared" si="49"/>
        <v>1.9434786186067364E-3</v>
      </c>
      <c r="AX112" s="176">
        <f t="shared" si="49"/>
        <v>1.9434786186067364E-3</v>
      </c>
      <c r="AY112" s="176">
        <f t="shared" si="49"/>
        <v>1.9434786186067364E-3</v>
      </c>
      <c r="AZ112" s="176">
        <f t="shared" si="49"/>
        <v>1.9434786186067364E-3</v>
      </c>
      <c r="BA112" s="176">
        <f t="shared" si="49"/>
        <v>1.9434786186067364E-3</v>
      </c>
      <c r="BB112" s="176">
        <f t="shared" si="49"/>
        <v>1.9434786186067364E-3</v>
      </c>
      <c r="BC112" s="176">
        <f t="shared" si="47"/>
        <v>1.9434786186067364E-3</v>
      </c>
      <c r="BD112" s="176">
        <f t="shared" si="47"/>
        <v>1.9434786186067364E-3</v>
      </c>
      <c r="BE112" s="176">
        <f t="shared" si="47"/>
        <v>1.9434786186067364E-3</v>
      </c>
      <c r="BF112" s="176">
        <f t="shared" si="47"/>
        <v>1.9434786186067364E-3</v>
      </c>
      <c r="BG112" s="176">
        <f t="shared" si="47"/>
        <v>1.9434786186067364E-3</v>
      </c>
      <c r="BH112" s="176">
        <f t="shared" si="47"/>
        <v>1.9434786186067364E-3</v>
      </c>
      <c r="BI112" s="176">
        <f t="shared" si="47"/>
        <v>1.9434786186067364E-3</v>
      </c>
      <c r="BJ112" s="176">
        <f t="shared" si="47"/>
        <v>9.4254514667570601E-4</v>
      </c>
      <c r="BK112" s="176">
        <f t="shared" si="47"/>
        <v>0</v>
      </c>
      <c r="BL112" s="176">
        <f t="shared" si="47"/>
        <v>0</v>
      </c>
      <c r="BM112" s="176">
        <f t="shared" si="47"/>
        <v>0</v>
      </c>
      <c r="BN112" s="176">
        <f t="shared" si="47"/>
        <v>0</v>
      </c>
      <c r="BO112" s="176">
        <f t="shared" si="47"/>
        <v>0</v>
      </c>
      <c r="BQ112" s="174"/>
      <c r="BR112" s="177">
        <f t="shared" si="50"/>
        <v>0</v>
      </c>
      <c r="BS112" s="178">
        <f t="shared" si="50"/>
        <v>0</v>
      </c>
      <c r="BT112" s="178">
        <f t="shared" si="50"/>
        <v>0</v>
      </c>
      <c r="BU112" s="178">
        <f t="shared" si="50"/>
        <v>0</v>
      </c>
      <c r="BV112" s="178">
        <f t="shared" si="50"/>
        <v>0</v>
      </c>
      <c r="BW112" s="178">
        <f t="shared" si="50"/>
        <v>0</v>
      </c>
      <c r="BX112" s="178">
        <f t="shared" si="50"/>
        <v>0</v>
      </c>
      <c r="BY112" s="178">
        <f t="shared" si="50"/>
        <v>0</v>
      </c>
      <c r="BZ112" s="178">
        <f t="shared" si="50"/>
        <v>0</v>
      </c>
      <c r="CA112" s="178">
        <f t="shared" si="50"/>
        <v>0</v>
      </c>
      <c r="CB112" s="178">
        <f t="shared" si="50"/>
        <v>0</v>
      </c>
      <c r="CC112" s="178">
        <f t="shared" si="50"/>
        <v>0</v>
      </c>
      <c r="CD112" s="178">
        <f t="shared" si="50"/>
        <v>0</v>
      </c>
      <c r="CE112" s="178">
        <f t="shared" si="50"/>
        <v>0</v>
      </c>
      <c r="CF112" s="178">
        <f t="shared" si="50"/>
        <v>0</v>
      </c>
      <c r="CG112" s="178">
        <f t="shared" si="48"/>
        <v>0</v>
      </c>
      <c r="CH112" s="178">
        <f t="shared" si="48"/>
        <v>0</v>
      </c>
      <c r="CI112" s="178">
        <f t="shared" si="48"/>
        <v>0</v>
      </c>
      <c r="CJ112" s="178">
        <f t="shared" si="48"/>
        <v>0</v>
      </c>
      <c r="CK112" s="178">
        <f t="shared" si="48"/>
        <v>0</v>
      </c>
      <c r="CL112" s="178">
        <f t="shared" si="48"/>
        <v>0</v>
      </c>
      <c r="CM112" s="178">
        <f t="shared" si="48"/>
        <v>0</v>
      </c>
      <c r="CN112" s="178">
        <f t="shared" si="48"/>
        <v>0</v>
      </c>
      <c r="CO112" s="178">
        <f t="shared" si="48"/>
        <v>0</v>
      </c>
      <c r="CP112" s="178">
        <f t="shared" si="48"/>
        <v>0</v>
      </c>
      <c r="CQ112" s="178">
        <f t="shared" si="48"/>
        <v>0</v>
      </c>
      <c r="CR112" s="178">
        <f t="shared" si="48"/>
        <v>0</v>
      </c>
      <c r="CS112" s="178">
        <f t="shared" si="48"/>
        <v>0</v>
      </c>
    </row>
    <row r="113" spans="1:97" x14ac:dyDescent="0.4">
      <c r="A113" s="167">
        <v>1900835</v>
      </c>
      <c r="B113" s="168" t="s">
        <v>243</v>
      </c>
      <c r="C113" s="169">
        <v>17.662544746887729</v>
      </c>
      <c r="D113" s="170">
        <v>45.206735628884488</v>
      </c>
      <c r="E113" s="170">
        <v>37.159936686943048</v>
      </c>
      <c r="F113" s="171">
        <v>4.6411344888759682E-3</v>
      </c>
      <c r="G113" s="170">
        <v>0</v>
      </c>
      <c r="H113" s="172"/>
      <c r="I113" s="170">
        <f t="shared" si="45"/>
        <v>37.159936686943048</v>
      </c>
      <c r="J113" s="170">
        <f t="shared" si="45"/>
        <v>37.159936686943048</v>
      </c>
      <c r="K113" s="170">
        <f t="shared" si="45"/>
        <v>37.159936686943048</v>
      </c>
      <c r="L113" s="170">
        <f t="shared" si="45"/>
        <v>37.159936686943048</v>
      </c>
      <c r="M113" s="170">
        <f t="shared" si="45"/>
        <v>37.159936686943048</v>
      </c>
      <c r="N113" s="170">
        <f t="shared" si="45"/>
        <v>37.159936686943048</v>
      </c>
      <c r="O113" s="170">
        <f t="shared" si="44"/>
        <v>37.159936686943048</v>
      </c>
      <c r="P113" s="170">
        <f t="shared" si="44"/>
        <v>37.159936686943048</v>
      </c>
      <c r="Q113" s="170">
        <f t="shared" si="44"/>
        <v>37.159936686943048</v>
      </c>
      <c r="R113" s="170">
        <f t="shared" si="44"/>
        <v>37.159936686943048</v>
      </c>
      <c r="S113" s="170">
        <f t="shared" si="44"/>
        <v>37.159936686943048</v>
      </c>
      <c r="T113" s="170">
        <f t="shared" si="44"/>
        <v>37.159936686943048</v>
      </c>
      <c r="U113" s="170">
        <f t="shared" si="46"/>
        <v>37.159936686943048</v>
      </c>
      <c r="V113" s="170">
        <f t="shared" si="46"/>
        <v>37.159936686943048</v>
      </c>
      <c r="W113" s="170">
        <f t="shared" si="46"/>
        <v>37.159936686943048</v>
      </c>
      <c r="X113" s="170">
        <f t="shared" si="46"/>
        <v>37.159936686943048</v>
      </c>
      <c r="Y113" s="170">
        <f t="shared" si="46"/>
        <v>37.159936686943048</v>
      </c>
      <c r="Z113" s="170">
        <f t="shared" si="46"/>
        <v>24.620120846614718</v>
      </c>
      <c r="AA113" s="170">
        <f t="shared" si="46"/>
        <v>0</v>
      </c>
      <c r="AB113" s="170">
        <f t="shared" si="46"/>
        <v>0</v>
      </c>
      <c r="AC113" s="170">
        <f t="shared" si="46"/>
        <v>0</v>
      </c>
      <c r="AD113" s="170">
        <f t="shared" si="46"/>
        <v>0</v>
      </c>
      <c r="AE113" s="170">
        <f t="shared" si="46"/>
        <v>0</v>
      </c>
      <c r="AF113" s="170">
        <f t="shared" si="39"/>
        <v>0</v>
      </c>
      <c r="AG113" s="170">
        <f t="shared" si="39"/>
        <v>0</v>
      </c>
      <c r="AH113" s="170">
        <f t="shared" si="38"/>
        <v>0</v>
      </c>
      <c r="AI113" s="170">
        <f t="shared" si="38"/>
        <v>0</v>
      </c>
      <c r="AJ113" s="170">
        <f t="shared" si="38"/>
        <v>0</v>
      </c>
      <c r="AK113" s="173">
        <f t="shared" si="32"/>
        <v>656.33904452464662</v>
      </c>
      <c r="AM113" s="174"/>
      <c r="AN113" s="175">
        <f t="shared" si="49"/>
        <v>4.6411344888759682E-3</v>
      </c>
      <c r="AO113" s="176">
        <f t="shared" si="49"/>
        <v>4.6411344888759682E-3</v>
      </c>
      <c r="AP113" s="176">
        <f t="shared" si="49"/>
        <v>4.6411344888759682E-3</v>
      </c>
      <c r="AQ113" s="176">
        <f t="shared" si="49"/>
        <v>4.6411344888759682E-3</v>
      </c>
      <c r="AR113" s="176">
        <f t="shared" si="49"/>
        <v>4.6411344888759682E-3</v>
      </c>
      <c r="AS113" s="176">
        <f t="shared" si="49"/>
        <v>4.6411344888759682E-3</v>
      </c>
      <c r="AT113" s="176">
        <f t="shared" si="49"/>
        <v>4.6411344888759682E-3</v>
      </c>
      <c r="AU113" s="176">
        <f t="shared" si="49"/>
        <v>4.6411344888759682E-3</v>
      </c>
      <c r="AV113" s="176">
        <f t="shared" si="49"/>
        <v>4.6411344888759682E-3</v>
      </c>
      <c r="AW113" s="176">
        <f t="shared" si="49"/>
        <v>4.6411344888759682E-3</v>
      </c>
      <c r="AX113" s="176">
        <f t="shared" si="49"/>
        <v>4.6411344888759682E-3</v>
      </c>
      <c r="AY113" s="176">
        <f t="shared" si="49"/>
        <v>4.6411344888759682E-3</v>
      </c>
      <c r="AZ113" s="176">
        <f t="shared" si="49"/>
        <v>4.6411344888759682E-3</v>
      </c>
      <c r="BA113" s="176">
        <f t="shared" si="49"/>
        <v>4.6411344888759682E-3</v>
      </c>
      <c r="BB113" s="176">
        <f t="shared" si="49"/>
        <v>4.6411344888759682E-3</v>
      </c>
      <c r="BC113" s="176">
        <f t="shared" si="47"/>
        <v>4.6411344888759682E-3</v>
      </c>
      <c r="BD113" s="176">
        <f t="shared" si="47"/>
        <v>4.6411344888759682E-3</v>
      </c>
      <c r="BE113" s="176">
        <f t="shared" si="47"/>
        <v>3.0749592752042378E-3</v>
      </c>
      <c r="BF113" s="176">
        <f t="shared" si="47"/>
        <v>0</v>
      </c>
      <c r="BG113" s="176">
        <f t="shared" si="47"/>
        <v>0</v>
      </c>
      <c r="BH113" s="176">
        <f t="shared" si="47"/>
        <v>0</v>
      </c>
      <c r="BI113" s="176">
        <f t="shared" si="47"/>
        <v>0</v>
      </c>
      <c r="BJ113" s="176">
        <f t="shared" si="47"/>
        <v>0</v>
      </c>
      <c r="BK113" s="176">
        <f t="shared" si="47"/>
        <v>0</v>
      </c>
      <c r="BL113" s="176">
        <f t="shared" si="47"/>
        <v>0</v>
      </c>
      <c r="BM113" s="176">
        <f t="shared" si="47"/>
        <v>0</v>
      </c>
      <c r="BN113" s="176">
        <f t="shared" si="47"/>
        <v>0</v>
      </c>
      <c r="BO113" s="176">
        <f t="shared" si="47"/>
        <v>0</v>
      </c>
      <c r="BQ113" s="174"/>
      <c r="BR113" s="177">
        <f t="shared" si="50"/>
        <v>0</v>
      </c>
      <c r="BS113" s="178">
        <f t="shared" si="50"/>
        <v>0</v>
      </c>
      <c r="BT113" s="178">
        <f t="shared" si="50"/>
        <v>0</v>
      </c>
      <c r="BU113" s="178">
        <f t="shared" si="50"/>
        <v>0</v>
      </c>
      <c r="BV113" s="178">
        <f t="shared" si="50"/>
        <v>0</v>
      </c>
      <c r="BW113" s="178">
        <f t="shared" si="50"/>
        <v>0</v>
      </c>
      <c r="BX113" s="178">
        <f t="shared" si="50"/>
        <v>0</v>
      </c>
      <c r="BY113" s="178">
        <f t="shared" si="50"/>
        <v>0</v>
      </c>
      <c r="BZ113" s="178">
        <f t="shared" si="50"/>
        <v>0</v>
      </c>
      <c r="CA113" s="178">
        <f t="shared" si="50"/>
        <v>0</v>
      </c>
      <c r="CB113" s="178">
        <f t="shared" si="50"/>
        <v>0</v>
      </c>
      <c r="CC113" s="178">
        <f t="shared" si="50"/>
        <v>0</v>
      </c>
      <c r="CD113" s="178">
        <f t="shared" si="50"/>
        <v>0</v>
      </c>
      <c r="CE113" s="178">
        <f t="shared" si="50"/>
        <v>0</v>
      </c>
      <c r="CF113" s="178">
        <f t="shared" si="50"/>
        <v>0</v>
      </c>
      <c r="CG113" s="178">
        <f t="shared" si="48"/>
        <v>0</v>
      </c>
      <c r="CH113" s="178">
        <f t="shared" si="48"/>
        <v>0</v>
      </c>
      <c r="CI113" s="178">
        <f t="shared" si="48"/>
        <v>0</v>
      </c>
      <c r="CJ113" s="178">
        <f t="shared" si="48"/>
        <v>0</v>
      </c>
      <c r="CK113" s="178">
        <f t="shared" si="48"/>
        <v>0</v>
      </c>
      <c r="CL113" s="178">
        <f t="shared" si="48"/>
        <v>0</v>
      </c>
      <c r="CM113" s="178">
        <f t="shared" si="48"/>
        <v>0</v>
      </c>
      <c r="CN113" s="178">
        <f t="shared" si="48"/>
        <v>0</v>
      </c>
      <c r="CO113" s="178">
        <f t="shared" si="48"/>
        <v>0</v>
      </c>
      <c r="CP113" s="178">
        <f t="shared" si="48"/>
        <v>0</v>
      </c>
      <c r="CQ113" s="178">
        <f t="shared" si="48"/>
        <v>0</v>
      </c>
      <c r="CR113" s="178">
        <f t="shared" si="48"/>
        <v>0</v>
      </c>
      <c r="CS113" s="178">
        <f t="shared" si="48"/>
        <v>0</v>
      </c>
    </row>
    <row r="114" spans="1:97" x14ac:dyDescent="0.4">
      <c r="A114" s="167">
        <v>1900836</v>
      </c>
      <c r="B114" s="168" t="s">
        <v>243</v>
      </c>
      <c r="C114" s="169">
        <v>3.9104310257101869</v>
      </c>
      <c r="D114" s="170">
        <v>40.829180296617245</v>
      </c>
      <c r="E114" s="170">
        <v>33.561586203819374</v>
      </c>
      <c r="F114" s="171">
        <v>0</v>
      </c>
      <c r="G114" s="170">
        <v>0</v>
      </c>
      <c r="H114" s="172"/>
      <c r="I114" s="170">
        <f t="shared" si="45"/>
        <v>33.561586203819374</v>
      </c>
      <c r="J114" s="170">
        <f t="shared" si="45"/>
        <v>33.561586203819374</v>
      </c>
      <c r="K114" s="170">
        <f t="shared" si="45"/>
        <v>33.561586203819374</v>
      </c>
      <c r="L114" s="170">
        <f t="shared" si="45"/>
        <v>30.55550935200413</v>
      </c>
      <c r="M114" s="170">
        <f t="shared" si="45"/>
        <v>0</v>
      </c>
      <c r="N114" s="170">
        <f t="shared" si="45"/>
        <v>0</v>
      </c>
      <c r="O114" s="170">
        <f t="shared" si="44"/>
        <v>0</v>
      </c>
      <c r="P114" s="170">
        <f t="shared" si="44"/>
        <v>0</v>
      </c>
      <c r="Q114" s="170">
        <f t="shared" si="44"/>
        <v>0</v>
      </c>
      <c r="R114" s="170">
        <f t="shared" si="44"/>
        <v>0</v>
      </c>
      <c r="S114" s="170">
        <f t="shared" si="44"/>
        <v>0</v>
      </c>
      <c r="T114" s="170">
        <f t="shared" si="44"/>
        <v>0</v>
      </c>
      <c r="U114" s="170">
        <f t="shared" si="46"/>
        <v>0</v>
      </c>
      <c r="V114" s="170">
        <f t="shared" si="46"/>
        <v>0</v>
      </c>
      <c r="W114" s="170">
        <f t="shared" si="46"/>
        <v>0</v>
      </c>
      <c r="X114" s="170">
        <f t="shared" si="46"/>
        <v>0</v>
      </c>
      <c r="Y114" s="170">
        <f t="shared" si="46"/>
        <v>0</v>
      </c>
      <c r="Z114" s="170">
        <f t="shared" si="46"/>
        <v>0</v>
      </c>
      <c r="AA114" s="170">
        <f t="shared" si="46"/>
        <v>0</v>
      </c>
      <c r="AB114" s="170">
        <f t="shared" si="46"/>
        <v>0</v>
      </c>
      <c r="AC114" s="170">
        <f t="shared" si="46"/>
        <v>0</v>
      </c>
      <c r="AD114" s="170">
        <f t="shared" si="46"/>
        <v>0</v>
      </c>
      <c r="AE114" s="170">
        <f t="shared" si="46"/>
        <v>0</v>
      </c>
      <c r="AF114" s="170">
        <f t="shared" si="39"/>
        <v>0</v>
      </c>
      <c r="AG114" s="170">
        <f t="shared" si="39"/>
        <v>0</v>
      </c>
      <c r="AH114" s="170">
        <f t="shared" si="38"/>
        <v>0</v>
      </c>
      <c r="AI114" s="170">
        <f t="shared" si="38"/>
        <v>0</v>
      </c>
      <c r="AJ114" s="170">
        <f t="shared" si="38"/>
        <v>0</v>
      </c>
      <c r="AK114" s="173">
        <f t="shared" si="32"/>
        <v>131.24026796346226</v>
      </c>
      <c r="AM114" s="174"/>
      <c r="AN114" s="175">
        <f t="shared" si="49"/>
        <v>0</v>
      </c>
      <c r="AO114" s="176">
        <f t="shared" si="49"/>
        <v>0</v>
      </c>
      <c r="AP114" s="176">
        <f t="shared" si="49"/>
        <v>0</v>
      </c>
      <c r="AQ114" s="176">
        <f t="shared" si="49"/>
        <v>0</v>
      </c>
      <c r="AR114" s="176">
        <f t="shared" si="49"/>
        <v>0</v>
      </c>
      <c r="AS114" s="176">
        <f t="shared" si="49"/>
        <v>0</v>
      </c>
      <c r="AT114" s="176">
        <f t="shared" si="49"/>
        <v>0</v>
      </c>
      <c r="AU114" s="176">
        <f t="shared" si="49"/>
        <v>0</v>
      </c>
      <c r="AV114" s="176">
        <f t="shared" si="49"/>
        <v>0</v>
      </c>
      <c r="AW114" s="176">
        <f t="shared" si="49"/>
        <v>0</v>
      </c>
      <c r="AX114" s="176">
        <f t="shared" si="49"/>
        <v>0</v>
      </c>
      <c r="AY114" s="176">
        <f t="shared" si="49"/>
        <v>0</v>
      </c>
      <c r="AZ114" s="176">
        <f t="shared" si="49"/>
        <v>0</v>
      </c>
      <c r="BA114" s="176">
        <f t="shared" si="49"/>
        <v>0</v>
      </c>
      <c r="BB114" s="176">
        <f t="shared" si="49"/>
        <v>0</v>
      </c>
      <c r="BC114" s="176">
        <f t="shared" si="47"/>
        <v>0</v>
      </c>
      <c r="BD114" s="176">
        <f t="shared" si="47"/>
        <v>0</v>
      </c>
      <c r="BE114" s="176">
        <f t="shared" si="47"/>
        <v>0</v>
      </c>
      <c r="BF114" s="176">
        <f t="shared" si="47"/>
        <v>0</v>
      </c>
      <c r="BG114" s="176">
        <f t="shared" si="47"/>
        <v>0</v>
      </c>
      <c r="BH114" s="176">
        <f t="shared" si="47"/>
        <v>0</v>
      </c>
      <c r="BI114" s="176">
        <f t="shared" si="47"/>
        <v>0</v>
      </c>
      <c r="BJ114" s="176">
        <f t="shared" si="47"/>
        <v>0</v>
      </c>
      <c r="BK114" s="176">
        <f t="shared" si="47"/>
        <v>0</v>
      </c>
      <c r="BL114" s="176">
        <f t="shared" si="47"/>
        <v>0</v>
      </c>
      <c r="BM114" s="176">
        <f t="shared" si="47"/>
        <v>0</v>
      </c>
      <c r="BN114" s="176">
        <f t="shared" si="47"/>
        <v>0</v>
      </c>
      <c r="BO114" s="176">
        <f t="shared" si="47"/>
        <v>0</v>
      </c>
      <c r="BQ114" s="174"/>
      <c r="BR114" s="177">
        <f t="shared" si="50"/>
        <v>0</v>
      </c>
      <c r="BS114" s="178">
        <f t="shared" si="50"/>
        <v>0</v>
      </c>
      <c r="BT114" s="178">
        <f t="shared" si="50"/>
        <v>0</v>
      </c>
      <c r="BU114" s="178">
        <f t="shared" si="50"/>
        <v>0</v>
      </c>
      <c r="BV114" s="178">
        <f t="shared" si="50"/>
        <v>0</v>
      </c>
      <c r="BW114" s="178">
        <f t="shared" si="50"/>
        <v>0</v>
      </c>
      <c r="BX114" s="178">
        <f t="shared" si="50"/>
        <v>0</v>
      </c>
      <c r="BY114" s="178">
        <f t="shared" si="50"/>
        <v>0</v>
      </c>
      <c r="BZ114" s="178">
        <f t="shared" si="50"/>
        <v>0</v>
      </c>
      <c r="CA114" s="178">
        <f t="shared" si="50"/>
        <v>0</v>
      </c>
      <c r="CB114" s="178">
        <f t="shared" si="50"/>
        <v>0</v>
      </c>
      <c r="CC114" s="178">
        <f t="shared" si="50"/>
        <v>0</v>
      </c>
      <c r="CD114" s="178">
        <f t="shared" si="50"/>
        <v>0</v>
      </c>
      <c r="CE114" s="178">
        <f t="shared" si="50"/>
        <v>0</v>
      </c>
      <c r="CF114" s="178">
        <f t="shared" si="50"/>
        <v>0</v>
      </c>
      <c r="CG114" s="178">
        <f t="shared" si="48"/>
        <v>0</v>
      </c>
      <c r="CH114" s="178">
        <f t="shared" si="48"/>
        <v>0</v>
      </c>
      <c r="CI114" s="178">
        <f t="shared" si="48"/>
        <v>0</v>
      </c>
      <c r="CJ114" s="178">
        <f t="shared" si="48"/>
        <v>0</v>
      </c>
      <c r="CK114" s="178">
        <f t="shared" si="48"/>
        <v>0</v>
      </c>
      <c r="CL114" s="178">
        <f t="shared" si="48"/>
        <v>0</v>
      </c>
      <c r="CM114" s="178">
        <f t="shared" si="48"/>
        <v>0</v>
      </c>
      <c r="CN114" s="178">
        <f t="shared" si="48"/>
        <v>0</v>
      </c>
      <c r="CO114" s="178">
        <f t="shared" si="48"/>
        <v>0</v>
      </c>
      <c r="CP114" s="178">
        <f t="shared" si="48"/>
        <v>0</v>
      </c>
      <c r="CQ114" s="178">
        <f t="shared" si="48"/>
        <v>0</v>
      </c>
      <c r="CR114" s="178">
        <f t="shared" si="48"/>
        <v>0</v>
      </c>
      <c r="CS114" s="178">
        <f t="shared" si="48"/>
        <v>0</v>
      </c>
    </row>
    <row r="115" spans="1:97" x14ac:dyDescent="0.4">
      <c r="A115" s="167">
        <v>1900838</v>
      </c>
      <c r="B115" s="168" t="s">
        <v>243</v>
      </c>
      <c r="C115" s="169">
        <v>16.158756296382037</v>
      </c>
      <c r="D115" s="170">
        <v>204.60193704091495</v>
      </c>
      <c r="E115" s="170">
        <v>168.18279224763208</v>
      </c>
      <c r="F115" s="171">
        <v>1.9011467050052046E-2</v>
      </c>
      <c r="G115" s="170">
        <v>0</v>
      </c>
      <c r="H115" s="172"/>
      <c r="I115" s="170">
        <f t="shared" si="45"/>
        <v>168.18279224763208</v>
      </c>
      <c r="J115" s="170">
        <f t="shared" si="45"/>
        <v>168.18279224763208</v>
      </c>
      <c r="K115" s="170">
        <f t="shared" si="45"/>
        <v>168.18279224763208</v>
      </c>
      <c r="L115" s="170">
        <f t="shared" si="45"/>
        <v>168.18279224763208</v>
      </c>
      <c r="M115" s="170">
        <f t="shared" si="45"/>
        <v>168.18279224763208</v>
      </c>
      <c r="N115" s="170">
        <f t="shared" si="45"/>
        <v>168.18279224763208</v>
      </c>
      <c r="O115" s="170">
        <f t="shared" si="44"/>
        <v>168.18279224763208</v>
      </c>
      <c r="P115" s="170">
        <f t="shared" si="44"/>
        <v>168.18279224763208</v>
      </c>
      <c r="Q115" s="170">
        <f t="shared" si="44"/>
        <v>168.18279224763208</v>
      </c>
      <c r="R115" s="170">
        <f t="shared" si="44"/>
        <v>168.18279224763208</v>
      </c>
      <c r="S115" s="170">
        <f t="shared" si="44"/>
        <v>168.18279224763208</v>
      </c>
      <c r="T115" s="170">
        <f t="shared" si="44"/>
        <v>168.18279224763208</v>
      </c>
      <c r="U115" s="170">
        <f t="shared" si="46"/>
        <v>168.18279224763208</v>
      </c>
      <c r="V115" s="170">
        <f t="shared" si="46"/>
        <v>168.18279224763208</v>
      </c>
      <c r="W115" s="170">
        <f t="shared" si="46"/>
        <v>168.18279224763208</v>
      </c>
      <c r="X115" s="170">
        <f t="shared" si="46"/>
        <v>168.18279224763208</v>
      </c>
      <c r="Y115" s="170">
        <f t="shared" si="46"/>
        <v>26.700077212423714</v>
      </c>
      <c r="Z115" s="170">
        <f t="shared" si="46"/>
        <v>0</v>
      </c>
      <c r="AA115" s="170">
        <f t="shared" si="46"/>
        <v>0</v>
      </c>
      <c r="AB115" s="170">
        <f t="shared" si="46"/>
        <v>0</v>
      </c>
      <c r="AC115" s="170">
        <f t="shared" si="46"/>
        <v>0</v>
      </c>
      <c r="AD115" s="170">
        <f t="shared" si="46"/>
        <v>0</v>
      </c>
      <c r="AE115" s="170">
        <f t="shared" si="46"/>
        <v>0</v>
      </c>
      <c r="AF115" s="170">
        <f t="shared" si="39"/>
        <v>0</v>
      </c>
      <c r="AG115" s="170">
        <f t="shared" si="39"/>
        <v>0</v>
      </c>
      <c r="AH115" s="170">
        <f t="shared" si="38"/>
        <v>0</v>
      </c>
      <c r="AI115" s="170">
        <f t="shared" si="38"/>
        <v>0</v>
      </c>
      <c r="AJ115" s="170">
        <f t="shared" si="38"/>
        <v>0</v>
      </c>
      <c r="AK115" s="173">
        <f t="shared" si="32"/>
        <v>2717.6247531745375</v>
      </c>
      <c r="AM115" s="174"/>
      <c r="AN115" s="175">
        <f t="shared" si="49"/>
        <v>1.9011467050052046E-2</v>
      </c>
      <c r="AO115" s="176">
        <f t="shared" si="49"/>
        <v>1.9011467050052046E-2</v>
      </c>
      <c r="AP115" s="176">
        <f t="shared" si="49"/>
        <v>1.9011467050052046E-2</v>
      </c>
      <c r="AQ115" s="176">
        <f t="shared" si="49"/>
        <v>1.9011467050052046E-2</v>
      </c>
      <c r="AR115" s="176">
        <f t="shared" si="49"/>
        <v>1.9011467050052046E-2</v>
      </c>
      <c r="AS115" s="176">
        <f t="shared" si="49"/>
        <v>1.9011467050052046E-2</v>
      </c>
      <c r="AT115" s="176">
        <f t="shared" si="49"/>
        <v>1.9011467050052046E-2</v>
      </c>
      <c r="AU115" s="176">
        <f t="shared" si="49"/>
        <v>1.9011467050052046E-2</v>
      </c>
      <c r="AV115" s="176">
        <f t="shared" si="49"/>
        <v>1.9011467050052046E-2</v>
      </c>
      <c r="AW115" s="176">
        <f t="shared" si="49"/>
        <v>1.9011467050052046E-2</v>
      </c>
      <c r="AX115" s="176">
        <f t="shared" si="49"/>
        <v>1.9011467050052046E-2</v>
      </c>
      <c r="AY115" s="176">
        <f t="shared" si="49"/>
        <v>1.9011467050052046E-2</v>
      </c>
      <c r="AZ115" s="176">
        <f t="shared" si="49"/>
        <v>1.9011467050052046E-2</v>
      </c>
      <c r="BA115" s="176">
        <f t="shared" si="49"/>
        <v>1.9011467050052046E-2</v>
      </c>
      <c r="BB115" s="176">
        <f t="shared" si="49"/>
        <v>1.9011467050052046E-2</v>
      </c>
      <c r="BC115" s="176">
        <f t="shared" si="47"/>
        <v>1.9011467050052046E-2</v>
      </c>
      <c r="BD115" s="176">
        <f t="shared" si="47"/>
        <v>3.0181900976554024E-3</v>
      </c>
      <c r="BE115" s="176">
        <f t="shared" si="47"/>
        <v>0</v>
      </c>
      <c r="BF115" s="176">
        <f t="shared" si="47"/>
        <v>0</v>
      </c>
      <c r="BG115" s="176">
        <f t="shared" si="47"/>
        <v>0</v>
      </c>
      <c r="BH115" s="176">
        <f t="shared" si="47"/>
        <v>0</v>
      </c>
      <c r="BI115" s="176">
        <f t="shared" si="47"/>
        <v>0</v>
      </c>
      <c r="BJ115" s="176">
        <f t="shared" si="47"/>
        <v>0</v>
      </c>
      <c r="BK115" s="176">
        <f t="shared" si="47"/>
        <v>0</v>
      </c>
      <c r="BL115" s="176">
        <f t="shared" si="47"/>
        <v>0</v>
      </c>
      <c r="BM115" s="176">
        <f t="shared" si="47"/>
        <v>0</v>
      </c>
      <c r="BN115" s="176">
        <f t="shared" si="47"/>
        <v>0</v>
      </c>
      <c r="BO115" s="176">
        <f t="shared" si="47"/>
        <v>0</v>
      </c>
      <c r="BQ115" s="174"/>
      <c r="BR115" s="177">
        <f t="shared" si="50"/>
        <v>0</v>
      </c>
      <c r="BS115" s="178">
        <f t="shared" si="50"/>
        <v>0</v>
      </c>
      <c r="BT115" s="178">
        <f t="shared" si="50"/>
        <v>0</v>
      </c>
      <c r="BU115" s="178">
        <f t="shared" si="50"/>
        <v>0</v>
      </c>
      <c r="BV115" s="178">
        <f t="shared" si="50"/>
        <v>0</v>
      </c>
      <c r="BW115" s="178">
        <f t="shared" si="50"/>
        <v>0</v>
      </c>
      <c r="BX115" s="178">
        <f t="shared" si="50"/>
        <v>0</v>
      </c>
      <c r="BY115" s="178">
        <f t="shared" si="50"/>
        <v>0</v>
      </c>
      <c r="BZ115" s="178">
        <f t="shared" si="50"/>
        <v>0</v>
      </c>
      <c r="CA115" s="178">
        <f t="shared" si="50"/>
        <v>0</v>
      </c>
      <c r="CB115" s="178">
        <f t="shared" si="50"/>
        <v>0</v>
      </c>
      <c r="CC115" s="178">
        <f t="shared" si="50"/>
        <v>0</v>
      </c>
      <c r="CD115" s="178">
        <f t="shared" si="50"/>
        <v>0</v>
      </c>
      <c r="CE115" s="178">
        <f t="shared" si="50"/>
        <v>0</v>
      </c>
      <c r="CF115" s="178">
        <f t="shared" si="50"/>
        <v>0</v>
      </c>
      <c r="CG115" s="178">
        <f t="shared" si="48"/>
        <v>0</v>
      </c>
      <c r="CH115" s="178">
        <f t="shared" si="48"/>
        <v>0</v>
      </c>
      <c r="CI115" s="178">
        <f t="shared" si="48"/>
        <v>0</v>
      </c>
      <c r="CJ115" s="178">
        <f t="shared" si="48"/>
        <v>0</v>
      </c>
      <c r="CK115" s="178">
        <f t="shared" si="48"/>
        <v>0</v>
      </c>
      <c r="CL115" s="178">
        <f t="shared" si="48"/>
        <v>0</v>
      </c>
      <c r="CM115" s="178">
        <f t="shared" si="48"/>
        <v>0</v>
      </c>
      <c r="CN115" s="178">
        <f t="shared" si="48"/>
        <v>0</v>
      </c>
      <c r="CO115" s="178">
        <f t="shared" si="48"/>
        <v>0</v>
      </c>
      <c r="CP115" s="178">
        <f t="shared" si="48"/>
        <v>0</v>
      </c>
      <c r="CQ115" s="178">
        <f t="shared" si="48"/>
        <v>0</v>
      </c>
      <c r="CR115" s="178">
        <f t="shared" si="48"/>
        <v>0</v>
      </c>
      <c r="CS115" s="178">
        <f t="shared" si="48"/>
        <v>0</v>
      </c>
    </row>
    <row r="116" spans="1:97" x14ac:dyDescent="0.4">
      <c r="A116" s="167">
        <v>1900839</v>
      </c>
      <c r="B116" s="168" t="s">
        <v>244</v>
      </c>
      <c r="C116" s="169">
        <v>14.6641163464132</v>
      </c>
      <c r="D116" s="170">
        <v>136.79190188896862</v>
      </c>
      <c r="E116" s="170">
        <v>112.44294335273221</v>
      </c>
      <c r="F116" s="171">
        <v>4.2275365218720516E-2</v>
      </c>
      <c r="G116" s="170">
        <v>0</v>
      </c>
      <c r="H116" s="172"/>
      <c r="I116" s="170">
        <f t="shared" si="45"/>
        <v>112.44294335273221</v>
      </c>
      <c r="J116" s="170">
        <f t="shared" si="45"/>
        <v>112.44294335273221</v>
      </c>
      <c r="K116" s="170">
        <f t="shared" si="45"/>
        <v>112.44294335273221</v>
      </c>
      <c r="L116" s="170">
        <f t="shared" si="45"/>
        <v>112.44294335273221</v>
      </c>
      <c r="M116" s="170">
        <f t="shared" si="45"/>
        <v>112.44294335273221</v>
      </c>
      <c r="N116" s="170">
        <f t="shared" si="45"/>
        <v>112.44294335273221</v>
      </c>
      <c r="O116" s="170">
        <f t="shared" si="44"/>
        <v>112.44294335273221</v>
      </c>
      <c r="P116" s="170">
        <f t="shared" si="44"/>
        <v>112.44294335273221</v>
      </c>
      <c r="Q116" s="170">
        <f t="shared" si="44"/>
        <v>112.44294335273221</v>
      </c>
      <c r="R116" s="170">
        <f t="shared" si="44"/>
        <v>112.44294335273221</v>
      </c>
      <c r="S116" s="170">
        <f t="shared" si="44"/>
        <v>112.44294335273221</v>
      </c>
      <c r="T116" s="170">
        <f t="shared" si="44"/>
        <v>112.44294335273221</v>
      </c>
      <c r="U116" s="170">
        <f t="shared" si="46"/>
        <v>112.44294335273221</v>
      </c>
      <c r="V116" s="170">
        <f t="shared" si="46"/>
        <v>112.44294335273221</v>
      </c>
      <c r="W116" s="170">
        <f t="shared" si="46"/>
        <v>74.675196719362958</v>
      </c>
      <c r="X116" s="170">
        <f t="shared" si="46"/>
        <v>0</v>
      </c>
      <c r="Y116" s="170">
        <f t="shared" si="46"/>
        <v>0</v>
      </c>
      <c r="Z116" s="170">
        <f t="shared" si="46"/>
        <v>0</v>
      </c>
      <c r="AA116" s="170">
        <f t="shared" si="46"/>
        <v>0</v>
      </c>
      <c r="AB116" s="170">
        <f t="shared" si="46"/>
        <v>0</v>
      </c>
      <c r="AC116" s="170">
        <f t="shared" si="46"/>
        <v>0</v>
      </c>
      <c r="AD116" s="170">
        <f t="shared" si="46"/>
        <v>0</v>
      </c>
      <c r="AE116" s="170">
        <f t="shared" si="46"/>
        <v>0</v>
      </c>
      <c r="AF116" s="170">
        <f t="shared" si="39"/>
        <v>0</v>
      </c>
      <c r="AG116" s="170">
        <f t="shared" si="39"/>
        <v>0</v>
      </c>
      <c r="AH116" s="170">
        <f t="shared" si="38"/>
        <v>0</v>
      </c>
      <c r="AI116" s="170">
        <f t="shared" si="38"/>
        <v>0</v>
      </c>
      <c r="AJ116" s="170">
        <f t="shared" si="38"/>
        <v>0</v>
      </c>
      <c r="AK116" s="173">
        <f t="shared" si="32"/>
        <v>1648.8764036576142</v>
      </c>
      <c r="AM116" s="174"/>
      <c r="AN116" s="175">
        <f t="shared" si="49"/>
        <v>4.2275365218720516E-2</v>
      </c>
      <c r="AO116" s="176">
        <f t="shared" si="49"/>
        <v>4.2275365218720516E-2</v>
      </c>
      <c r="AP116" s="176">
        <f t="shared" si="49"/>
        <v>4.2275365218720516E-2</v>
      </c>
      <c r="AQ116" s="176">
        <f t="shared" si="49"/>
        <v>4.2275365218720516E-2</v>
      </c>
      <c r="AR116" s="176">
        <f t="shared" si="49"/>
        <v>4.2275365218720516E-2</v>
      </c>
      <c r="AS116" s="176">
        <f t="shared" si="49"/>
        <v>4.2275365218720516E-2</v>
      </c>
      <c r="AT116" s="176">
        <f t="shared" si="49"/>
        <v>4.2275365218720516E-2</v>
      </c>
      <c r="AU116" s="176">
        <f t="shared" si="49"/>
        <v>4.2275365218720516E-2</v>
      </c>
      <c r="AV116" s="176">
        <f t="shared" si="49"/>
        <v>4.2275365218720516E-2</v>
      </c>
      <c r="AW116" s="176">
        <f t="shared" si="49"/>
        <v>4.2275365218720516E-2</v>
      </c>
      <c r="AX116" s="176">
        <f t="shared" si="49"/>
        <v>4.2275365218720516E-2</v>
      </c>
      <c r="AY116" s="176">
        <f t="shared" si="49"/>
        <v>4.2275365218720516E-2</v>
      </c>
      <c r="AZ116" s="176">
        <f t="shared" si="49"/>
        <v>4.2275365218720516E-2</v>
      </c>
      <c r="BA116" s="176">
        <f t="shared" si="49"/>
        <v>4.2275365218720516E-2</v>
      </c>
      <c r="BB116" s="176">
        <f t="shared" si="49"/>
        <v>2.8075761092340352E-2</v>
      </c>
      <c r="BC116" s="176">
        <f t="shared" si="47"/>
        <v>0</v>
      </c>
      <c r="BD116" s="176">
        <f t="shared" si="47"/>
        <v>0</v>
      </c>
      <c r="BE116" s="176">
        <f t="shared" si="47"/>
        <v>0</v>
      </c>
      <c r="BF116" s="176">
        <f t="shared" si="47"/>
        <v>0</v>
      </c>
      <c r="BG116" s="176">
        <f t="shared" si="47"/>
        <v>0</v>
      </c>
      <c r="BH116" s="176">
        <f t="shared" si="47"/>
        <v>0</v>
      </c>
      <c r="BI116" s="176">
        <f t="shared" si="47"/>
        <v>0</v>
      </c>
      <c r="BJ116" s="176">
        <f t="shared" si="47"/>
        <v>0</v>
      </c>
      <c r="BK116" s="176">
        <f t="shared" si="47"/>
        <v>0</v>
      </c>
      <c r="BL116" s="176">
        <f t="shared" si="47"/>
        <v>0</v>
      </c>
      <c r="BM116" s="176">
        <f t="shared" si="47"/>
        <v>0</v>
      </c>
      <c r="BN116" s="176">
        <f t="shared" si="47"/>
        <v>0</v>
      </c>
      <c r="BO116" s="176">
        <f t="shared" si="47"/>
        <v>0</v>
      </c>
      <c r="BQ116" s="174"/>
      <c r="BR116" s="177">
        <f t="shared" si="50"/>
        <v>0</v>
      </c>
      <c r="BS116" s="178">
        <f t="shared" si="50"/>
        <v>0</v>
      </c>
      <c r="BT116" s="178">
        <f t="shared" si="50"/>
        <v>0</v>
      </c>
      <c r="BU116" s="178">
        <f t="shared" si="50"/>
        <v>0</v>
      </c>
      <c r="BV116" s="178">
        <f t="shared" si="50"/>
        <v>0</v>
      </c>
      <c r="BW116" s="178">
        <f t="shared" si="50"/>
        <v>0</v>
      </c>
      <c r="BX116" s="178">
        <f t="shared" si="50"/>
        <v>0</v>
      </c>
      <c r="BY116" s="178">
        <f t="shared" si="50"/>
        <v>0</v>
      </c>
      <c r="BZ116" s="178">
        <f t="shared" si="50"/>
        <v>0</v>
      </c>
      <c r="CA116" s="178">
        <f t="shared" si="50"/>
        <v>0</v>
      </c>
      <c r="CB116" s="178">
        <f t="shared" si="50"/>
        <v>0</v>
      </c>
      <c r="CC116" s="178">
        <f t="shared" si="50"/>
        <v>0</v>
      </c>
      <c r="CD116" s="178">
        <f t="shared" si="50"/>
        <v>0</v>
      </c>
      <c r="CE116" s="178">
        <f t="shared" si="50"/>
        <v>0</v>
      </c>
      <c r="CF116" s="178">
        <f t="shared" si="50"/>
        <v>0</v>
      </c>
      <c r="CG116" s="178">
        <f t="shared" si="48"/>
        <v>0</v>
      </c>
      <c r="CH116" s="178">
        <f t="shared" si="48"/>
        <v>0</v>
      </c>
      <c r="CI116" s="178">
        <f t="shared" si="48"/>
        <v>0</v>
      </c>
      <c r="CJ116" s="178">
        <f t="shared" si="48"/>
        <v>0</v>
      </c>
      <c r="CK116" s="178">
        <f t="shared" si="48"/>
        <v>0</v>
      </c>
      <c r="CL116" s="178">
        <f t="shared" si="48"/>
        <v>0</v>
      </c>
      <c r="CM116" s="178">
        <f t="shared" si="48"/>
        <v>0</v>
      </c>
      <c r="CN116" s="178">
        <f t="shared" si="48"/>
        <v>0</v>
      </c>
      <c r="CO116" s="178">
        <f t="shared" si="48"/>
        <v>0</v>
      </c>
      <c r="CP116" s="178">
        <f t="shared" si="48"/>
        <v>0</v>
      </c>
      <c r="CQ116" s="178">
        <f t="shared" si="48"/>
        <v>0</v>
      </c>
      <c r="CR116" s="178">
        <f t="shared" si="48"/>
        <v>0</v>
      </c>
      <c r="CS116" s="178">
        <f t="shared" si="48"/>
        <v>0</v>
      </c>
    </row>
    <row r="117" spans="1:97" x14ac:dyDescent="0.4">
      <c r="A117" s="167">
        <v>1900850</v>
      </c>
      <c r="B117" s="168" t="s">
        <v>243</v>
      </c>
      <c r="C117" s="169">
        <v>14.004255456864431</v>
      </c>
      <c r="D117" s="170">
        <v>118.90321143292165</v>
      </c>
      <c r="E117" s="170">
        <v>97.738439797861588</v>
      </c>
      <c r="F117" s="171">
        <v>4.7937704338049583E-3</v>
      </c>
      <c r="G117" s="170">
        <v>0</v>
      </c>
      <c r="H117" s="172"/>
      <c r="I117" s="170">
        <f t="shared" si="45"/>
        <v>97.738439797861588</v>
      </c>
      <c r="J117" s="170">
        <f t="shared" si="45"/>
        <v>97.738439797861588</v>
      </c>
      <c r="K117" s="170">
        <f t="shared" si="45"/>
        <v>97.738439797861588</v>
      </c>
      <c r="L117" s="170">
        <f t="shared" si="45"/>
        <v>97.738439797861588</v>
      </c>
      <c r="M117" s="170">
        <f t="shared" si="45"/>
        <v>97.738439797861588</v>
      </c>
      <c r="N117" s="170">
        <f t="shared" si="45"/>
        <v>97.738439797861588</v>
      </c>
      <c r="O117" s="170">
        <f t="shared" si="44"/>
        <v>97.738439797861588</v>
      </c>
      <c r="P117" s="170">
        <f t="shared" si="44"/>
        <v>97.738439797861588</v>
      </c>
      <c r="Q117" s="170">
        <f t="shared" si="44"/>
        <v>97.738439797861588</v>
      </c>
      <c r="R117" s="170">
        <f t="shared" si="44"/>
        <v>97.738439797861588</v>
      </c>
      <c r="S117" s="170">
        <f t="shared" si="44"/>
        <v>97.738439797861588</v>
      </c>
      <c r="T117" s="170">
        <f t="shared" si="44"/>
        <v>97.738439797861588</v>
      </c>
      <c r="U117" s="170">
        <f t="shared" si="46"/>
        <v>97.738439797861588</v>
      </c>
      <c r="V117" s="170">
        <f t="shared" si="46"/>
        <v>97.738439797861588</v>
      </c>
      <c r="W117" s="170">
        <f t="shared" si="46"/>
        <v>0.41592171455661497</v>
      </c>
      <c r="X117" s="170">
        <f t="shared" si="46"/>
        <v>0</v>
      </c>
      <c r="Y117" s="170">
        <f t="shared" si="46"/>
        <v>0</v>
      </c>
      <c r="Z117" s="170">
        <f t="shared" si="46"/>
        <v>0</v>
      </c>
      <c r="AA117" s="170">
        <f t="shared" si="46"/>
        <v>0</v>
      </c>
      <c r="AB117" s="170">
        <f t="shared" si="46"/>
        <v>0</v>
      </c>
      <c r="AC117" s="170">
        <f t="shared" si="46"/>
        <v>0</v>
      </c>
      <c r="AD117" s="170">
        <f t="shared" si="46"/>
        <v>0</v>
      </c>
      <c r="AE117" s="170">
        <f t="shared" si="46"/>
        <v>0</v>
      </c>
      <c r="AF117" s="170">
        <f t="shared" si="39"/>
        <v>0</v>
      </c>
      <c r="AG117" s="170">
        <f t="shared" si="39"/>
        <v>0</v>
      </c>
      <c r="AH117" s="170">
        <f t="shared" si="38"/>
        <v>0</v>
      </c>
      <c r="AI117" s="170">
        <f t="shared" si="38"/>
        <v>0</v>
      </c>
      <c r="AJ117" s="170">
        <f t="shared" si="38"/>
        <v>0</v>
      </c>
      <c r="AK117" s="173">
        <f t="shared" si="32"/>
        <v>1368.754078884619</v>
      </c>
      <c r="AM117" s="174"/>
      <c r="AN117" s="175">
        <f t="shared" si="49"/>
        <v>4.7937704338049583E-3</v>
      </c>
      <c r="AO117" s="176">
        <f t="shared" si="49"/>
        <v>4.7937704338049583E-3</v>
      </c>
      <c r="AP117" s="176">
        <f t="shared" si="49"/>
        <v>4.7937704338049583E-3</v>
      </c>
      <c r="AQ117" s="176">
        <f t="shared" si="49"/>
        <v>4.7937704338049583E-3</v>
      </c>
      <c r="AR117" s="176">
        <f t="shared" si="49"/>
        <v>4.7937704338049583E-3</v>
      </c>
      <c r="AS117" s="176">
        <f t="shared" si="49"/>
        <v>4.7937704338049583E-3</v>
      </c>
      <c r="AT117" s="176">
        <f t="shared" si="49"/>
        <v>4.7937704338049583E-3</v>
      </c>
      <c r="AU117" s="176">
        <f t="shared" si="49"/>
        <v>4.7937704338049583E-3</v>
      </c>
      <c r="AV117" s="176">
        <f t="shared" si="49"/>
        <v>4.7937704338049583E-3</v>
      </c>
      <c r="AW117" s="176">
        <f t="shared" si="49"/>
        <v>4.7937704338049583E-3</v>
      </c>
      <c r="AX117" s="176">
        <f t="shared" si="49"/>
        <v>4.7937704338049583E-3</v>
      </c>
      <c r="AY117" s="176">
        <f t="shared" si="49"/>
        <v>4.7937704338049583E-3</v>
      </c>
      <c r="AZ117" s="176">
        <f t="shared" si="49"/>
        <v>4.7937704338049583E-3</v>
      </c>
      <c r="BA117" s="176">
        <f t="shared" si="49"/>
        <v>4.7937704338049583E-3</v>
      </c>
      <c r="BB117" s="176">
        <f t="shared" si="49"/>
        <v>2.0399683299043096E-5</v>
      </c>
      <c r="BC117" s="176">
        <f t="shared" si="47"/>
        <v>0</v>
      </c>
      <c r="BD117" s="176">
        <f t="shared" si="47"/>
        <v>0</v>
      </c>
      <c r="BE117" s="176">
        <f t="shared" si="47"/>
        <v>0</v>
      </c>
      <c r="BF117" s="176">
        <f t="shared" si="47"/>
        <v>0</v>
      </c>
      <c r="BG117" s="176">
        <f t="shared" si="47"/>
        <v>0</v>
      </c>
      <c r="BH117" s="176">
        <f t="shared" si="47"/>
        <v>0</v>
      </c>
      <c r="BI117" s="176">
        <f t="shared" si="47"/>
        <v>0</v>
      </c>
      <c r="BJ117" s="176">
        <f t="shared" si="47"/>
        <v>0</v>
      </c>
      <c r="BK117" s="176">
        <f t="shared" si="47"/>
        <v>0</v>
      </c>
      <c r="BL117" s="176">
        <f t="shared" si="47"/>
        <v>0</v>
      </c>
      <c r="BM117" s="176">
        <f t="shared" si="47"/>
        <v>0</v>
      </c>
      <c r="BN117" s="176">
        <f t="shared" si="47"/>
        <v>0</v>
      </c>
      <c r="BO117" s="176">
        <f t="shared" si="47"/>
        <v>0</v>
      </c>
      <c r="BQ117" s="174"/>
      <c r="BR117" s="177">
        <f t="shared" si="50"/>
        <v>0</v>
      </c>
      <c r="BS117" s="178">
        <f t="shared" si="50"/>
        <v>0</v>
      </c>
      <c r="BT117" s="178">
        <f t="shared" si="50"/>
        <v>0</v>
      </c>
      <c r="BU117" s="178">
        <f t="shared" si="50"/>
        <v>0</v>
      </c>
      <c r="BV117" s="178">
        <f t="shared" si="50"/>
        <v>0</v>
      </c>
      <c r="BW117" s="178">
        <f t="shared" si="50"/>
        <v>0</v>
      </c>
      <c r="BX117" s="178">
        <f t="shared" si="50"/>
        <v>0</v>
      </c>
      <c r="BY117" s="178">
        <f t="shared" si="50"/>
        <v>0</v>
      </c>
      <c r="BZ117" s="178">
        <f t="shared" si="50"/>
        <v>0</v>
      </c>
      <c r="CA117" s="178">
        <f t="shared" si="50"/>
        <v>0</v>
      </c>
      <c r="CB117" s="178">
        <f t="shared" si="50"/>
        <v>0</v>
      </c>
      <c r="CC117" s="178">
        <f t="shared" si="50"/>
        <v>0</v>
      </c>
      <c r="CD117" s="178">
        <f t="shared" si="50"/>
        <v>0</v>
      </c>
      <c r="CE117" s="178">
        <f t="shared" si="50"/>
        <v>0</v>
      </c>
      <c r="CF117" s="178">
        <f t="shared" si="50"/>
        <v>0</v>
      </c>
      <c r="CG117" s="178">
        <f t="shared" si="48"/>
        <v>0</v>
      </c>
      <c r="CH117" s="178">
        <f t="shared" si="48"/>
        <v>0</v>
      </c>
      <c r="CI117" s="178">
        <f t="shared" si="48"/>
        <v>0</v>
      </c>
      <c r="CJ117" s="178">
        <f t="shared" si="48"/>
        <v>0</v>
      </c>
      <c r="CK117" s="178">
        <f t="shared" si="48"/>
        <v>0</v>
      </c>
      <c r="CL117" s="178">
        <f t="shared" si="48"/>
        <v>0</v>
      </c>
      <c r="CM117" s="178">
        <f t="shared" si="48"/>
        <v>0</v>
      </c>
      <c r="CN117" s="178">
        <f t="shared" si="48"/>
        <v>0</v>
      </c>
      <c r="CO117" s="178">
        <f t="shared" si="48"/>
        <v>0</v>
      </c>
      <c r="CP117" s="178">
        <f t="shared" si="48"/>
        <v>0</v>
      </c>
      <c r="CQ117" s="178">
        <f t="shared" si="48"/>
        <v>0</v>
      </c>
      <c r="CR117" s="178">
        <f t="shared" si="48"/>
        <v>0</v>
      </c>
      <c r="CS117" s="178">
        <f t="shared" si="48"/>
        <v>0</v>
      </c>
    </row>
    <row r="118" spans="1:97" x14ac:dyDescent="0.4">
      <c r="A118" s="167">
        <v>1900866</v>
      </c>
      <c r="B118" s="168" t="s">
        <v>244</v>
      </c>
      <c r="C118" s="169">
        <v>10.557054113636264</v>
      </c>
      <c r="D118" s="170">
        <v>22.701961993562907</v>
      </c>
      <c r="E118" s="170">
        <v>18.661012758708711</v>
      </c>
      <c r="F118" s="171">
        <v>3.5589690064275433E-3</v>
      </c>
      <c r="G118" s="170">
        <v>0</v>
      </c>
      <c r="H118" s="172"/>
      <c r="I118" s="170">
        <f t="shared" si="45"/>
        <v>18.661012758708711</v>
      </c>
      <c r="J118" s="170">
        <f t="shared" si="45"/>
        <v>18.661012758708711</v>
      </c>
      <c r="K118" s="170">
        <f t="shared" si="45"/>
        <v>18.661012758708711</v>
      </c>
      <c r="L118" s="170">
        <f t="shared" si="45"/>
        <v>18.661012758708711</v>
      </c>
      <c r="M118" s="170">
        <f t="shared" si="45"/>
        <v>18.661012758708711</v>
      </c>
      <c r="N118" s="170">
        <f t="shared" si="45"/>
        <v>18.661012758708711</v>
      </c>
      <c r="O118" s="170">
        <f t="shared" si="44"/>
        <v>18.661012758708711</v>
      </c>
      <c r="P118" s="170">
        <f t="shared" si="44"/>
        <v>18.661012758708711</v>
      </c>
      <c r="Q118" s="170">
        <f t="shared" si="44"/>
        <v>18.661012758708711</v>
      </c>
      <c r="R118" s="170">
        <f t="shared" si="44"/>
        <v>18.661012758708711</v>
      </c>
      <c r="S118" s="170">
        <f t="shared" si="44"/>
        <v>10.395193921857492</v>
      </c>
      <c r="T118" s="170">
        <f t="shared" si="44"/>
        <v>0</v>
      </c>
      <c r="U118" s="170">
        <f t="shared" si="46"/>
        <v>0</v>
      </c>
      <c r="V118" s="170">
        <f t="shared" si="46"/>
        <v>0</v>
      </c>
      <c r="W118" s="170">
        <f t="shared" si="46"/>
        <v>0</v>
      </c>
      <c r="X118" s="170">
        <f t="shared" si="46"/>
        <v>0</v>
      </c>
      <c r="Y118" s="170">
        <f t="shared" si="46"/>
        <v>0</v>
      </c>
      <c r="Z118" s="170">
        <f t="shared" si="46"/>
        <v>0</v>
      </c>
      <c r="AA118" s="170">
        <f t="shared" si="46"/>
        <v>0</v>
      </c>
      <c r="AB118" s="170">
        <f t="shared" si="46"/>
        <v>0</v>
      </c>
      <c r="AC118" s="170">
        <f t="shared" si="46"/>
        <v>0</v>
      </c>
      <c r="AD118" s="170">
        <f t="shared" si="46"/>
        <v>0</v>
      </c>
      <c r="AE118" s="170">
        <f t="shared" si="46"/>
        <v>0</v>
      </c>
      <c r="AF118" s="170">
        <f t="shared" si="39"/>
        <v>0</v>
      </c>
      <c r="AG118" s="170">
        <f t="shared" si="39"/>
        <v>0</v>
      </c>
      <c r="AH118" s="170">
        <f t="shared" si="38"/>
        <v>0</v>
      </c>
      <c r="AI118" s="170">
        <f t="shared" si="38"/>
        <v>0</v>
      </c>
      <c r="AJ118" s="170">
        <f t="shared" si="38"/>
        <v>0</v>
      </c>
      <c r="AK118" s="173">
        <f t="shared" si="32"/>
        <v>197.00532150894463</v>
      </c>
      <c r="AM118" s="174"/>
      <c r="AN118" s="175">
        <f t="shared" si="49"/>
        <v>3.5589690064275433E-3</v>
      </c>
      <c r="AO118" s="176">
        <f t="shared" si="49"/>
        <v>3.5589690064275433E-3</v>
      </c>
      <c r="AP118" s="176">
        <f t="shared" si="49"/>
        <v>3.5589690064275433E-3</v>
      </c>
      <c r="AQ118" s="176">
        <f t="shared" si="49"/>
        <v>3.5589690064275433E-3</v>
      </c>
      <c r="AR118" s="176">
        <f t="shared" si="49"/>
        <v>3.5589690064275433E-3</v>
      </c>
      <c r="AS118" s="176">
        <f t="shared" si="49"/>
        <v>3.5589690064275433E-3</v>
      </c>
      <c r="AT118" s="176">
        <f t="shared" si="49"/>
        <v>3.5589690064275433E-3</v>
      </c>
      <c r="AU118" s="176">
        <f t="shared" si="49"/>
        <v>3.5589690064275433E-3</v>
      </c>
      <c r="AV118" s="176">
        <f t="shared" si="49"/>
        <v>3.5589690064275433E-3</v>
      </c>
      <c r="AW118" s="176">
        <f t="shared" si="49"/>
        <v>3.5589690064275433E-3</v>
      </c>
      <c r="AX118" s="176">
        <f t="shared" si="49"/>
        <v>1.9825383253344298E-3</v>
      </c>
      <c r="AY118" s="176">
        <f t="shared" si="49"/>
        <v>0</v>
      </c>
      <c r="AZ118" s="176">
        <f t="shared" si="49"/>
        <v>0</v>
      </c>
      <c r="BA118" s="176">
        <f t="shared" si="49"/>
        <v>0</v>
      </c>
      <c r="BB118" s="176">
        <f t="shared" si="49"/>
        <v>0</v>
      </c>
      <c r="BC118" s="176">
        <f t="shared" si="47"/>
        <v>0</v>
      </c>
      <c r="BD118" s="176">
        <f t="shared" si="47"/>
        <v>0</v>
      </c>
      <c r="BE118" s="176">
        <f t="shared" si="47"/>
        <v>0</v>
      </c>
      <c r="BF118" s="176">
        <f t="shared" si="47"/>
        <v>0</v>
      </c>
      <c r="BG118" s="176">
        <f t="shared" si="47"/>
        <v>0</v>
      </c>
      <c r="BH118" s="176">
        <f t="shared" si="47"/>
        <v>0</v>
      </c>
      <c r="BI118" s="176">
        <f t="shared" si="47"/>
        <v>0</v>
      </c>
      <c r="BJ118" s="176">
        <f t="shared" si="47"/>
        <v>0</v>
      </c>
      <c r="BK118" s="176">
        <f t="shared" si="47"/>
        <v>0</v>
      </c>
      <c r="BL118" s="176">
        <f t="shared" si="47"/>
        <v>0</v>
      </c>
      <c r="BM118" s="176">
        <f t="shared" si="47"/>
        <v>0</v>
      </c>
      <c r="BN118" s="176">
        <f t="shared" si="47"/>
        <v>0</v>
      </c>
      <c r="BO118" s="176">
        <f t="shared" si="47"/>
        <v>0</v>
      </c>
      <c r="BQ118" s="174"/>
      <c r="BR118" s="177">
        <f t="shared" si="50"/>
        <v>0</v>
      </c>
      <c r="BS118" s="178">
        <f t="shared" si="50"/>
        <v>0</v>
      </c>
      <c r="BT118" s="178">
        <f t="shared" si="50"/>
        <v>0</v>
      </c>
      <c r="BU118" s="178">
        <f t="shared" si="50"/>
        <v>0</v>
      </c>
      <c r="BV118" s="178">
        <f t="shared" si="50"/>
        <v>0</v>
      </c>
      <c r="BW118" s="178">
        <f t="shared" si="50"/>
        <v>0</v>
      </c>
      <c r="BX118" s="178">
        <f t="shared" si="50"/>
        <v>0</v>
      </c>
      <c r="BY118" s="178">
        <f t="shared" si="50"/>
        <v>0</v>
      </c>
      <c r="BZ118" s="178">
        <f t="shared" si="50"/>
        <v>0</v>
      </c>
      <c r="CA118" s="178">
        <f t="shared" si="50"/>
        <v>0</v>
      </c>
      <c r="CB118" s="178">
        <f t="shared" si="50"/>
        <v>0</v>
      </c>
      <c r="CC118" s="178">
        <f t="shared" si="50"/>
        <v>0</v>
      </c>
      <c r="CD118" s="178">
        <f t="shared" si="50"/>
        <v>0</v>
      </c>
      <c r="CE118" s="178">
        <f t="shared" si="50"/>
        <v>0</v>
      </c>
      <c r="CF118" s="178">
        <f t="shared" si="50"/>
        <v>0</v>
      </c>
      <c r="CG118" s="178">
        <f t="shared" si="48"/>
        <v>0</v>
      </c>
      <c r="CH118" s="178">
        <f t="shared" si="48"/>
        <v>0</v>
      </c>
      <c r="CI118" s="178">
        <f t="shared" si="48"/>
        <v>0</v>
      </c>
      <c r="CJ118" s="178">
        <f t="shared" si="48"/>
        <v>0</v>
      </c>
      <c r="CK118" s="178">
        <f t="shared" si="48"/>
        <v>0</v>
      </c>
      <c r="CL118" s="178">
        <f t="shared" si="48"/>
        <v>0</v>
      </c>
      <c r="CM118" s="178">
        <f t="shared" si="48"/>
        <v>0</v>
      </c>
      <c r="CN118" s="178">
        <f t="shared" si="48"/>
        <v>0</v>
      </c>
      <c r="CO118" s="178">
        <f t="shared" si="48"/>
        <v>0</v>
      </c>
      <c r="CP118" s="178">
        <f t="shared" si="48"/>
        <v>0</v>
      </c>
      <c r="CQ118" s="178">
        <f t="shared" si="48"/>
        <v>0</v>
      </c>
      <c r="CR118" s="178">
        <f t="shared" si="48"/>
        <v>0</v>
      </c>
      <c r="CS118" s="178">
        <f t="shared" si="48"/>
        <v>0</v>
      </c>
    </row>
    <row r="119" spans="1:97" x14ac:dyDescent="0.4">
      <c r="A119" s="167">
        <v>1900873</v>
      </c>
      <c r="B119" s="168" t="s">
        <v>244</v>
      </c>
      <c r="C119" s="169">
        <v>16.158756296382037</v>
      </c>
      <c r="D119" s="170">
        <v>26.580813657875385</v>
      </c>
      <c r="E119" s="170">
        <v>21.849428826773565</v>
      </c>
      <c r="F119" s="171">
        <v>5.0824734402399162E-3</v>
      </c>
      <c r="G119" s="170">
        <v>0</v>
      </c>
      <c r="H119" s="172"/>
      <c r="I119" s="170">
        <f t="shared" si="45"/>
        <v>21.849428826773565</v>
      </c>
      <c r="J119" s="170">
        <f t="shared" si="45"/>
        <v>21.849428826773565</v>
      </c>
      <c r="K119" s="170">
        <f t="shared" si="45"/>
        <v>21.849428826773565</v>
      </c>
      <c r="L119" s="170">
        <f t="shared" si="45"/>
        <v>21.849428826773565</v>
      </c>
      <c r="M119" s="170">
        <f t="shared" si="45"/>
        <v>21.849428826773565</v>
      </c>
      <c r="N119" s="170">
        <f t="shared" si="45"/>
        <v>21.849428826773565</v>
      </c>
      <c r="O119" s="170">
        <f t="shared" si="44"/>
        <v>21.849428826773565</v>
      </c>
      <c r="P119" s="170">
        <f t="shared" si="44"/>
        <v>21.849428826773565</v>
      </c>
      <c r="Q119" s="170">
        <f t="shared" si="44"/>
        <v>21.849428826773565</v>
      </c>
      <c r="R119" s="170">
        <f t="shared" si="44"/>
        <v>21.849428826773565</v>
      </c>
      <c r="S119" s="170">
        <f t="shared" si="44"/>
        <v>21.849428826773565</v>
      </c>
      <c r="T119" s="170">
        <f t="shared" si="44"/>
        <v>21.849428826773565</v>
      </c>
      <c r="U119" s="170">
        <f t="shared" si="46"/>
        <v>21.849428826773565</v>
      </c>
      <c r="V119" s="170">
        <f t="shared" si="46"/>
        <v>21.849428826773565</v>
      </c>
      <c r="W119" s="170">
        <f t="shared" si="46"/>
        <v>21.849428826773565</v>
      </c>
      <c r="X119" s="170">
        <f t="shared" si="46"/>
        <v>21.849428826773565</v>
      </c>
      <c r="Y119" s="170">
        <f t="shared" si="46"/>
        <v>3.4687343986014976</v>
      </c>
      <c r="Z119" s="170">
        <f t="shared" si="46"/>
        <v>0</v>
      </c>
      <c r="AA119" s="170">
        <f t="shared" si="46"/>
        <v>0</v>
      </c>
      <c r="AB119" s="170">
        <f t="shared" si="46"/>
        <v>0</v>
      </c>
      <c r="AC119" s="170">
        <f t="shared" si="46"/>
        <v>0</v>
      </c>
      <c r="AD119" s="170">
        <f t="shared" si="46"/>
        <v>0</v>
      </c>
      <c r="AE119" s="170">
        <f t="shared" si="46"/>
        <v>0</v>
      </c>
      <c r="AF119" s="170">
        <f t="shared" si="39"/>
        <v>0</v>
      </c>
      <c r="AG119" s="170">
        <f t="shared" si="39"/>
        <v>0</v>
      </c>
      <c r="AH119" s="170">
        <f t="shared" si="38"/>
        <v>0</v>
      </c>
      <c r="AI119" s="170">
        <f t="shared" si="38"/>
        <v>0</v>
      </c>
      <c r="AJ119" s="170">
        <f t="shared" si="38"/>
        <v>0</v>
      </c>
      <c r="AK119" s="173">
        <f t="shared" si="32"/>
        <v>353.05959562697865</v>
      </c>
      <c r="AM119" s="174"/>
      <c r="AN119" s="175">
        <f t="shared" si="49"/>
        <v>5.0824734402399162E-3</v>
      </c>
      <c r="AO119" s="176">
        <f t="shared" si="49"/>
        <v>5.0824734402399162E-3</v>
      </c>
      <c r="AP119" s="176">
        <f t="shared" si="49"/>
        <v>5.0824734402399162E-3</v>
      </c>
      <c r="AQ119" s="176">
        <f t="shared" si="49"/>
        <v>5.0824734402399162E-3</v>
      </c>
      <c r="AR119" s="176">
        <f t="shared" si="49"/>
        <v>5.0824734402399162E-3</v>
      </c>
      <c r="AS119" s="176">
        <f t="shared" si="49"/>
        <v>5.0824734402399162E-3</v>
      </c>
      <c r="AT119" s="176">
        <f t="shared" si="49"/>
        <v>5.0824734402399162E-3</v>
      </c>
      <c r="AU119" s="176">
        <f t="shared" si="49"/>
        <v>5.0824734402399162E-3</v>
      </c>
      <c r="AV119" s="176">
        <f t="shared" si="49"/>
        <v>5.0824734402399162E-3</v>
      </c>
      <c r="AW119" s="176">
        <f t="shared" si="49"/>
        <v>5.0824734402399162E-3</v>
      </c>
      <c r="AX119" s="176">
        <f t="shared" si="49"/>
        <v>5.0824734402399162E-3</v>
      </c>
      <c r="AY119" s="176">
        <f t="shared" si="49"/>
        <v>5.0824734402399162E-3</v>
      </c>
      <c r="AZ119" s="176">
        <f t="shared" si="49"/>
        <v>5.0824734402399162E-3</v>
      </c>
      <c r="BA119" s="176">
        <f t="shared" si="49"/>
        <v>5.0824734402399162E-3</v>
      </c>
      <c r="BB119" s="176">
        <f t="shared" si="49"/>
        <v>5.0824734402399162E-3</v>
      </c>
      <c r="BC119" s="176">
        <f t="shared" si="47"/>
        <v>5.0824734402399162E-3</v>
      </c>
      <c r="BD119" s="176">
        <f t="shared" si="47"/>
        <v>8.0687465983256181E-4</v>
      </c>
      <c r="BE119" s="176">
        <f t="shared" si="47"/>
        <v>0</v>
      </c>
      <c r="BF119" s="176">
        <f t="shared" si="47"/>
        <v>0</v>
      </c>
      <c r="BG119" s="176">
        <f t="shared" si="47"/>
        <v>0</v>
      </c>
      <c r="BH119" s="176">
        <f t="shared" si="47"/>
        <v>0</v>
      </c>
      <c r="BI119" s="176">
        <f t="shared" si="47"/>
        <v>0</v>
      </c>
      <c r="BJ119" s="176">
        <f t="shared" si="47"/>
        <v>0</v>
      </c>
      <c r="BK119" s="176">
        <f t="shared" si="47"/>
        <v>0</v>
      </c>
      <c r="BL119" s="176">
        <f t="shared" si="47"/>
        <v>0</v>
      </c>
      <c r="BM119" s="176">
        <f t="shared" si="47"/>
        <v>0</v>
      </c>
      <c r="BN119" s="176">
        <f t="shared" si="47"/>
        <v>0</v>
      </c>
      <c r="BO119" s="176">
        <f t="shared" si="47"/>
        <v>0</v>
      </c>
      <c r="BQ119" s="174"/>
      <c r="BR119" s="177">
        <f t="shared" si="50"/>
        <v>0</v>
      </c>
      <c r="BS119" s="178">
        <f t="shared" si="50"/>
        <v>0</v>
      </c>
      <c r="BT119" s="178">
        <f t="shared" si="50"/>
        <v>0</v>
      </c>
      <c r="BU119" s="178">
        <f t="shared" si="50"/>
        <v>0</v>
      </c>
      <c r="BV119" s="178">
        <f t="shared" si="50"/>
        <v>0</v>
      </c>
      <c r="BW119" s="178">
        <f t="shared" si="50"/>
        <v>0</v>
      </c>
      <c r="BX119" s="178">
        <f t="shared" si="50"/>
        <v>0</v>
      </c>
      <c r="BY119" s="178">
        <f t="shared" si="50"/>
        <v>0</v>
      </c>
      <c r="BZ119" s="178">
        <f t="shared" si="50"/>
        <v>0</v>
      </c>
      <c r="CA119" s="178">
        <f t="shared" si="50"/>
        <v>0</v>
      </c>
      <c r="CB119" s="178">
        <f t="shared" si="50"/>
        <v>0</v>
      </c>
      <c r="CC119" s="178">
        <f t="shared" si="50"/>
        <v>0</v>
      </c>
      <c r="CD119" s="178">
        <f t="shared" si="50"/>
        <v>0</v>
      </c>
      <c r="CE119" s="178">
        <f t="shared" si="50"/>
        <v>0</v>
      </c>
      <c r="CF119" s="178">
        <f t="shared" si="50"/>
        <v>0</v>
      </c>
      <c r="CG119" s="178">
        <f t="shared" si="48"/>
        <v>0</v>
      </c>
      <c r="CH119" s="178">
        <f t="shared" si="48"/>
        <v>0</v>
      </c>
      <c r="CI119" s="178">
        <f t="shared" si="48"/>
        <v>0</v>
      </c>
      <c r="CJ119" s="178">
        <f t="shared" si="48"/>
        <v>0</v>
      </c>
      <c r="CK119" s="178">
        <f t="shared" si="48"/>
        <v>0</v>
      </c>
      <c r="CL119" s="178">
        <f t="shared" si="48"/>
        <v>0</v>
      </c>
      <c r="CM119" s="178">
        <f t="shared" si="48"/>
        <v>0</v>
      </c>
      <c r="CN119" s="178">
        <f t="shared" si="48"/>
        <v>0</v>
      </c>
      <c r="CO119" s="178">
        <f t="shared" si="48"/>
        <v>0</v>
      </c>
      <c r="CP119" s="178">
        <f t="shared" si="48"/>
        <v>0</v>
      </c>
      <c r="CQ119" s="178">
        <f t="shared" si="48"/>
        <v>0</v>
      </c>
      <c r="CR119" s="178">
        <f t="shared" si="48"/>
        <v>0</v>
      </c>
      <c r="CS119" s="178">
        <f t="shared" si="48"/>
        <v>0</v>
      </c>
    </row>
    <row r="120" spans="1:97" x14ac:dyDescent="0.4">
      <c r="A120" s="167">
        <v>1900879</v>
      </c>
      <c r="B120" s="168" t="s">
        <v>243</v>
      </c>
      <c r="C120" s="169">
        <v>13.465630246985031</v>
      </c>
      <c r="D120" s="170">
        <v>11.686189855635448</v>
      </c>
      <c r="E120" s="170">
        <v>9.6060480613323378</v>
      </c>
      <c r="F120" s="171">
        <v>7.9283201500750331E-3</v>
      </c>
      <c r="G120" s="170">
        <v>0</v>
      </c>
      <c r="H120" s="172"/>
      <c r="I120" s="170">
        <f t="shared" si="45"/>
        <v>9.6060480613323378</v>
      </c>
      <c r="J120" s="170">
        <f t="shared" si="45"/>
        <v>9.6060480613323378</v>
      </c>
      <c r="K120" s="170">
        <f t="shared" si="45"/>
        <v>9.6060480613323378</v>
      </c>
      <c r="L120" s="170">
        <f t="shared" si="45"/>
        <v>9.6060480613323378</v>
      </c>
      <c r="M120" s="170">
        <f t="shared" si="45"/>
        <v>9.6060480613323378</v>
      </c>
      <c r="N120" s="170">
        <f t="shared" si="45"/>
        <v>9.6060480613323378</v>
      </c>
      <c r="O120" s="170">
        <f t="shared" si="44"/>
        <v>9.6060480613323378</v>
      </c>
      <c r="P120" s="170">
        <f t="shared" si="44"/>
        <v>9.6060480613323378</v>
      </c>
      <c r="Q120" s="170">
        <f t="shared" si="44"/>
        <v>9.6060480613323378</v>
      </c>
      <c r="R120" s="170">
        <f t="shared" si="44"/>
        <v>9.6060480613323378</v>
      </c>
      <c r="S120" s="170">
        <f t="shared" si="44"/>
        <v>9.6060480613323378</v>
      </c>
      <c r="T120" s="170">
        <f t="shared" si="44"/>
        <v>9.6060480613323378</v>
      </c>
      <c r="U120" s="170">
        <f t="shared" si="46"/>
        <v>9.6060480613323378</v>
      </c>
      <c r="V120" s="170">
        <f t="shared" si="46"/>
        <v>4.4728665313482514</v>
      </c>
      <c r="W120" s="170">
        <f t="shared" si="46"/>
        <v>0</v>
      </c>
      <c r="X120" s="170">
        <f t="shared" si="46"/>
        <v>0</v>
      </c>
      <c r="Y120" s="170">
        <f t="shared" si="46"/>
        <v>0</v>
      </c>
      <c r="Z120" s="170">
        <f t="shared" si="46"/>
        <v>0</v>
      </c>
      <c r="AA120" s="170">
        <f t="shared" si="46"/>
        <v>0</v>
      </c>
      <c r="AB120" s="170">
        <f t="shared" si="46"/>
        <v>0</v>
      </c>
      <c r="AC120" s="170">
        <f t="shared" si="46"/>
        <v>0</v>
      </c>
      <c r="AD120" s="170">
        <f t="shared" si="46"/>
        <v>0</v>
      </c>
      <c r="AE120" s="170">
        <f t="shared" si="46"/>
        <v>0</v>
      </c>
      <c r="AF120" s="170">
        <f t="shared" si="39"/>
        <v>0</v>
      </c>
      <c r="AG120" s="170">
        <f t="shared" si="39"/>
        <v>0</v>
      </c>
      <c r="AH120" s="170">
        <f t="shared" si="38"/>
        <v>0</v>
      </c>
      <c r="AI120" s="170">
        <f t="shared" si="38"/>
        <v>0</v>
      </c>
      <c r="AJ120" s="170">
        <f t="shared" si="38"/>
        <v>0</v>
      </c>
      <c r="AK120" s="173">
        <f t="shared" si="32"/>
        <v>129.3514913286686</v>
      </c>
      <c r="AM120" s="174"/>
      <c r="AN120" s="175">
        <f t="shared" si="49"/>
        <v>7.9283201500750331E-3</v>
      </c>
      <c r="AO120" s="176">
        <f t="shared" si="49"/>
        <v>7.9283201500750331E-3</v>
      </c>
      <c r="AP120" s="176">
        <f t="shared" si="49"/>
        <v>7.9283201500750331E-3</v>
      </c>
      <c r="AQ120" s="176">
        <f t="shared" si="49"/>
        <v>7.9283201500750331E-3</v>
      </c>
      <c r="AR120" s="176">
        <f t="shared" si="49"/>
        <v>7.9283201500750331E-3</v>
      </c>
      <c r="AS120" s="176">
        <f t="shared" si="49"/>
        <v>7.9283201500750331E-3</v>
      </c>
      <c r="AT120" s="176">
        <f t="shared" si="49"/>
        <v>7.9283201500750331E-3</v>
      </c>
      <c r="AU120" s="176">
        <f t="shared" si="49"/>
        <v>7.9283201500750331E-3</v>
      </c>
      <c r="AV120" s="176">
        <f t="shared" si="49"/>
        <v>7.9283201500750331E-3</v>
      </c>
      <c r="AW120" s="176">
        <f t="shared" si="49"/>
        <v>7.9283201500750331E-3</v>
      </c>
      <c r="AX120" s="176">
        <f t="shared" si="49"/>
        <v>7.9283201500750331E-3</v>
      </c>
      <c r="AY120" s="176">
        <f t="shared" si="49"/>
        <v>7.9283201500750331E-3</v>
      </c>
      <c r="AZ120" s="176">
        <f t="shared" si="49"/>
        <v>7.9283201500750331E-3</v>
      </c>
      <c r="BA120" s="176">
        <f t="shared" si="49"/>
        <v>3.6916656696558327E-3</v>
      </c>
      <c r="BB120" s="176">
        <f t="shared" si="49"/>
        <v>0</v>
      </c>
      <c r="BC120" s="176">
        <f t="shared" si="47"/>
        <v>0</v>
      </c>
      <c r="BD120" s="176">
        <f t="shared" si="47"/>
        <v>0</v>
      </c>
      <c r="BE120" s="176">
        <f t="shared" si="47"/>
        <v>0</v>
      </c>
      <c r="BF120" s="176">
        <f t="shared" si="47"/>
        <v>0</v>
      </c>
      <c r="BG120" s="176">
        <f t="shared" si="47"/>
        <v>0</v>
      </c>
      <c r="BH120" s="176">
        <f t="shared" si="47"/>
        <v>0</v>
      </c>
      <c r="BI120" s="176">
        <f t="shared" si="47"/>
        <v>0</v>
      </c>
      <c r="BJ120" s="176">
        <f t="shared" si="47"/>
        <v>0</v>
      </c>
      <c r="BK120" s="176">
        <f t="shared" si="47"/>
        <v>0</v>
      </c>
      <c r="BL120" s="176">
        <f t="shared" si="47"/>
        <v>0</v>
      </c>
      <c r="BM120" s="176">
        <f t="shared" si="47"/>
        <v>0</v>
      </c>
      <c r="BN120" s="176">
        <f t="shared" si="47"/>
        <v>0</v>
      </c>
      <c r="BO120" s="176">
        <f t="shared" si="47"/>
        <v>0</v>
      </c>
      <c r="BQ120" s="174"/>
      <c r="BR120" s="177">
        <f t="shared" si="50"/>
        <v>0</v>
      </c>
      <c r="BS120" s="178">
        <f t="shared" si="50"/>
        <v>0</v>
      </c>
      <c r="BT120" s="178">
        <f t="shared" si="50"/>
        <v>0</v>
      </c>
      <c r="BU120" s="178">
        <f t="shared" si="50"/>
        <v>0</v>
      </c>
      <c r="BV120" s="178">
        <f t="shared" si="50"/>
        <v>0</v>
      </c>
      <c r="BW120" s="178">
        <f t="shared" si="50"/>
        <v>0</v>
      </c>
      <c r="BX120" s="178">
        <f t="shared" si="50"/>
        <v>0</v>
      </c>
      <c r="BY120" s="178">
        <f t="shared" si="50"/>
        <v>0</v>
      </c>
      <c r="BZ120" s="178">
        <f t="shared" si="50"/>
        <v>0</v>
      </c>
      <c r="CA120" s="178">
        <f t="shared" si="50"/>
        <v>0</v>
      </c>
      <c r="CB120" s="178">
        <f t="shared" si="50"/>
        <v>0</v>
      </c>
      <c r="CC120" s="178">
        <f t="shared" si="50"/>
        <v>0</v>
      </c>
      <c r="CD120" s="178">
        <f t="shared" si="50"/>
        <v>0</v>
      </c>
      <c r="CE120" s="178">
        <f t="shared" si="50"/>
        <v>0</v>
      </c>
      <c r="CF120" s="178">
        <f t="shared" si="50"/>
        <v>0</v>
      </c>
      <c r="CG120" s="178">
        <f t="shared" si="48"/>
        <v>0</v>
      </c>
      <c r="CH120" s="178">
        <f t="shared" si="48"/>
        <v>0</v>
      </c>
      <c r="CI120" s="178">
        <f t="shared" si="48"/>
        <v>0</v>
      </c>
      <c r="CJ120" s="178">
        <f t="shared" si="48"/>
        <v>0</v>
      </c>
      <c r="CK120" s="178">
        <f t="shared" si="48"/>
        <v>0</v>
      </c>
      <c r="CL120" s="178">
        <f t="shared" si="48"/>
        <v>0</v>
      </c>
      <c r="CM120" s="178">
        <f t="shared" si="48"/>
        <v>0</v>
      </c>
      <c r="CN120" s="178">
        <f t="shared" si="48"/>
        <v>0</v>
      </c>
      <c r="CO120" s="178">
        <f t="shared" si="48"/>
        <v>0</v>
      </c>
      <c r="CP120" s="178">
        <f t="shared" si="48"/>
        <v>0</v>
      </c>
      <c r="CQ120" s="178">
        <f t="shared" si="48"/>
        <v>0</v>
      </c>
      <c r="CR120" s="178">
        <f t="shared" si="48"/>
        <v>0</v>
      </c>
      <c r="CS120" s="178">
        <f t="shared" si="48"/>
        <v>0</v>
      </c>
    </row>
    <row r="121" spans="1:97" x14ac:dyDescent="0.4">
      <c r="A121" s="167">
        <v>1900902</v>
      </c>
      <c r="B121" s="168" t="s">
        <v>243</v>
      </c>
      <c r="C121" s="169">
        <v>16.158756296382037</v>
      </c>
      <c r="D121" s="170">
        <v>73.926200791231935</v>
      </c>
      <c r="E121" s="170">
        <v>60.767337050392648</v>
      </c>
      <c r="F121" s="171">
        <v>1.3931720521231596E-2</v>
      </c>
      <c r="G121" s="170">
        <v>0</v>
      </c>
      <c r="H121" s="172"/>
      <c r="I121" s="170">
        <f t="shared" si="45"/>
        <v>60.767337050392648</v>
      </c>
      <c r="J121" s="170">
        <f t="shared" si="45"/>
        <v>60.767337050392648</v>
      </c>
      <c r="K121" s="170">
        <f t="shared" si="45"/>
        <v>60.767337050392648</v>
      </c>
      <c r="L121" s="170">
        <f t="shared" si="45"/>
        <v>60.767337050392648</v>
      </c>
      <c r="M121" s="170">
        <f t="shared" si="45"/>
        <v>60.767337050392648</v>
      </c>
      <c r="N121" s="170">
        <f t="shared" si="45"/>
        <v>60.767337050392648</v>
      </c>
      <c r="O121" s="170">
        <f t="shared" si="44"/>
        <v>60.767337050392648</v>
      </c>
      <c r="P121" s="170">
        <f t="shared" si="44"/>
        <v>60.767337050392648</v>
      </c>
      <c r="Q121" s="170">
        <f t="shared" si="44"/>
        <v>60.767337050392648</v>
      </c>
      <c r="R121" s="170">
        <f t="shared" si="44"/>
        <v>60.767337050392648</v>
      </c>
      <c r="S121" s="170">
        <f t="shared" si="44"/>
        <v>60.767337050392648</v>
      </c>
      <c r="T121" s="170">
        <f t="shared" si="44"/>
        <v>60.767337050392648</v>
      </c>
      <c r="U121" s="170">
        <f t="shared" si="46"/>
        <v>60.767337050392648</v>
      </c>
      <c r="V121" s="170">
        <f t="shared" si="46"/>
        <v>60.767337050392648</v>
      </c>
      <c r="W121" s="170">
        <f t="shared" si="46"/>
        <v>60.767337050392648</v>
      </c>
      <c r="X121" s="170">
        <f t="shared" si="46"/>
        <v>60.767337050392648</v>
      </c>
      <c r="Y121" s="170">
        <f t="shared" si="46"/>
        <v>9.6471973711193026</v>
      </c>
      <c r="Z121" s="170">
        <f t="shared" si="46"/>
        <v>0</v>
      </c>
      <c r="AA121" s="170">
        <f t="shared" si="46"/>
        <v>0</v>
      </c>
      <c r="AB121" s="170">
        <f t="shared" si="46"/>
        <v>0</v>
      </c>
      <c r="AC121" s="170">
        <f t="shared" si="46"/>
        <v>0</v>
      </c>
      <c r="AD121" s="170">
        <f t="shared" si="46"/>
        <v>0</v>
      </c>
      <c r="AE121" s="170">
        <f t="shared" si="46"/>
        <v>0</v>
      </c>
      <c r="AF121" s="170">
        <f t="shared" si="39"/>
        <v>0</v>
      </c>
      <c r="AG121" s="170">
        <f t="shared" si="39"/>
        <v>0</v>
      </c>
      <c r="AH121" s="170">
        <f t="shared" si="38"/>
        <v>0</v>
      </c>
      <c r="AI121" s="170">
        <f t="shared" si="38"/>
        <v>0</v>
      </c>
      <c r="AJ121" s="170">
        <f t="shared" si="38"/>
        <v>0</v>
      </c>
      <c r="AK121" s="173">
        <f t="shared" si="32"/>
        <v>981.92459017740134</v>
      </c>
      <c r="AM121" s="174"/>
      <c r="AN121" s="175">
        <f t="shared" si="49"/>
        <v>1.3931720521231596E-2</v>
      </c>
      <c r="AO121" s="176">
        <f t="shared" si="49"/>
        <v>1.3931720521231596E-2</v>
      </c>
      <c r="AP121" s="176">
        <f t="shared" si="49"/>
        <v>1.3931720521231596E-2</v>
      </c>
      <c r="AQ121" s="176">
        <f t="shared" si="49"/>
        <v>1.3931720521231596E-2</v>
      </c>
      <c r="AR121" s="176">
        <f t="shared" si="49"/>
        <v>1.3931720521231596E-2</v>
      </c>
      <c r="AS121" s="176">
        <f t="shared" si="49"/>
        <v>1.3931720521231596E-2</v>
      </c>
      <c r="AT121" s="176">
        <f t="shared" si="49"/>
        <v>1.3931720521231596E-2</v>
      </c>
      <c r="AU121" s="176">
        <f t="shared" si="49"/>
        <v>1.3931720521231596E-2</v>
      </c>
      <c r="AV121" s="176">
        <f t="shared" si="49"/>
        <v>1.3931720521231596E-2</v>
      </c>
      <c r="AW121" s="176">
        <f t="shared" si="49"/>
        <v>1.3931720521231596E-2</v>
      </c>
      <c r="AX121" s="176">
        <f t="shared" si="49"/>
        <v>1.3931720521231596E-2</v>
      </c>
      <c r="AY121" s="176">
        <f t="shared" si="49"/>
        <v>1.3931720521231596E-2</v>
      </c>
      <c r="AZ121" s="176">
        <f t="shared" si="49"/>
        <v>1.3931720521231596E-2</v>
      </c>
      <c r="BA121" s="176">
        <f t="shared" si="49"/>
        <v>1.3931720521231596E-2</v>
      </c>
      <c r="BB121" s="176">
        <f t="shared" si="49"/>
        <v>1.3931720521231596E-2</v>
      </c>
      <c r="BC121" s="176">
        <f t="shared" si="47"/>
        <v>1.3931720521231596E-2</v>
      </c>
      <c r="BD121" s="176">
        <f t="shared" si="47"/>
        <v>2.2117483521803569E-3</v>
      </c>
      <c r="BE121" s="176">
        <f t="shared" si="47"/>
        <v>0</v>
      </c>
      <c r="BF121" s="176">
        <f t="shared" si="47"/>
        <v>0</v>
      </c>
      <c r="BG121" s="176">
        <f t="shared" si="47"/>
        <v>0</v>
      </c>
      <c r="BH121" s="176">
        <f t="shared" si="47"/>
        <v>0</v>
      </c>
      <c r="BI121" s="176">
        <f t="shared" si="47"/>
        <v>0</v>
      </c>
      <c r="BJ121" s="176">
        <f t="shared" si="47"/>
        <v>0</v>
      </c>
      <c r="BK121" s="176">
        <f t="shared" si="47"/>
        <v>0</v>
      </c>
      <c r="BL121" s="176">
        <f t="shared" si="47"/>
        <v>0</v>
      </c>
      <c r="BM121" s="176">
        <f t="shared" si="47"/>
        <v>0</v>
      </c>
      <c r="BN121" s="176">
        <f t="shared" si="47"/>
        <v>0</v>
      </c>
      <c r="BO121" s="176">
        <f t="shared" si="47"/>
        <v>0</v>
      </c>
      <c r="BQ121" s="174"/>
      <c r="BR121" s="177">
        <f t="shared" si="50"/>
        <v>0</v>
      </c>
      <c r="BS121" s="178">
        <f t="shared" si="50"/>
        <v>0</v>
      </c>
      <c r="BT121" s="178">
        <f t="shared" si="50"/>
        <v>0</v>
      </c>
      <c r="BU121" s="178">
        <f t="shared" si="50"/>
        <v>0</v>
      </c>
      <c r="BV121" s="178">
        <f t="shared" si="50"/>
        <v>0</v>
      </c>
      <c r="BW121" s="178">
        <f t="shared" si="50"/>
        <v>0</v>
      </c>
      <c r="BX121" s="178">
        <f t="shared" si="50"/>
        <v>0</v>
      </c>
      <c r="BY121" s="178">
        <f t="shared" si="50"/>
        <v>0</v>
      </c>
      <c r="BZ121" s="178">
        <f t="shared" si="50"/>
        <v>0</v>
      </c>
      <c r="CA121" s="178">
        <f t="shared" si="50"/>
        <v>0</v>
      </c>
      <c r="CB121" s="178">
        <f t="shared" si="50"/>
        <v>0</v>
      </c>
      <c r="CC121" s="178">
        <f t="shared" si="50"/>
        <v>0</v>
      </c>
      <c r="CD121" s="178">
        <f t="shared" si="50"/>
        <v>0</v>
      </c>
      <c r="CE121" s="178">
        <f t="shared" si="50"/>
        <v>0</v>
      </c>
      <c r="CF121" s="178">
        <f t="shared" si="50"/>
        <v>0</v>
      </c>
      <c r="CG121" s="178">
        <f t="shared" si="48"/>
        <v>0</v>
      </c>
      <c r="CH121" s="178">
        <f t="shared" si="48"/>
        <v>0</v>
      </c>
      <c r="CI121" s="178">
        <f t="shared" si="48"/>
        <v>0</v>
      </c>
      <c r="CJ121" s="178">
        <f t="shared" si="48"/>
        <v>0</v>
      </c>
      <c r="CK121" s="178">
        <f t="shared" si="48"/>
        <v>0</v>
      </c>
      <c r="CL121" s="178">
        <f t="shared" si="48"/>
        <v>0</v>
      </c>
      <c r="CM121" s="178">
        <f t="shared" si="48"/>
        <v>0</v>
      </c>
      <c r="CN121" s="178">
        <f t="shared" si="48"/>
        <v>0</v>
      </c>
      <c r="CO121" s="178">
        <f t="shared" si="48"/>
        <v>0</v>
      </c>
      <c r="CP121" s="178">
        <f t="shared" si="48"/>
        <v>0</v>
      </c>
      <c r="CQ121" s="178">
        <f t="shared" si="48"/>
        <v>0</v>
      </c>
      <c r="CR121" s="178">
        <f t="shared" si="48"/>
        <v>0</v>
      </c>
      <c r="CS121" s="178">
        <f t="shared" si="48"/>
        <v>0</v>
      </c>
    </row>
    <row r="122" spans="1:97" x14ac:dyDescent="0.4">
      <c r="A122" s="167">
        <v>1900905</v>
      </c>
      <c r="B122" s="168" t="s">
        <v>243</v>
      </c>
      <c r="C122" s="169">
        <v>22.484978397833576</v>
      </c>
      <c r="D122" s="170">
        <v>186.38370379604515</v>
      </c>
      <c r="E122" s="170">
        <v>153.20740452034912</v>
      </c>
      <c r="F122" s="171">
        <v>2.9260195774956241E-2</v>
      </c>
      <c r="G122" s="170">
        <v>0</v>
      </c>
      <c r="H122" s="172"/>
      <c r="I122" s="170">
        <f t="shared" si="45"/>
        <v>153.20740452034912</v>
      </c>
      <c r="J122" s="170">
        <f t="shared" si="45"/>
        <v>153.20740452034912</v>
      </c>
      <c r="K122" s="170">
        <f t="shared" si="45"/>
        <v>153.20740452034912</v>
      </c>
      <c r="L122" s="170">
        <f t="shared" si="45"/>
        <v>153.20740452034912</v>
      </c>
      <c r="M122" s="170">
        <f t="shared" si="45"/>
        <v>153.20740452034912</v>
      </c>
      <c r="N122" s="170">
        <f t="shared" si="45"/>
        <v>153.20740452034912</v>
      </c>
      <c r="O122" s="170">
        <f t="shared" si="44"/>
        <v>153.20740452034912</v>
      </c>
      <c r="P122" s="170">
        <f t="shared" si="44"/>
        <v>153.20740452034912</v>
      </c>
      <c r="Q122" s="170">
        <f t="shared" si="44"/>
        <v>153.20740452034912</v>
      </c>
      <c r="R122" s="170">
        <f t="shared" si="44"/>
        <v>153.20740452034912</v>
      </c>
      <c r="S122" s="170">
        <f t="shared" si="44"/>
        <v>153.20740452034912</v>
      </c>
      <c r="T122" s="170">
        <f t="shared" si="44"/>
        <v>153.20740452034912</v>
      </c>
      <c r="U122" s="170">
        <f t="shared" si="46"/>
        <v>153.20740452034912</v>
      </c>
      <c r="V122" s="170">
        <f t="shared" si="46"/>
        <v>153.20740452034912</v>
      </c>
      <c r="W122" s="170">
        <f t="shared" si="46"/>
        <v>153.20740452034912</v>
      </c>
      <c r="X122" s="170">
        <f t="shared" si="46"/>
        <v>153.20740452034912</v>
      </c>
      <c r="Y122" s="170">
        <f t="shared" si="46"/>
        <v>153.20740452034912</v>
      </c>
      <c r="Z122" s="170">
        <f t="shared" si="46"/>
        <v>153.20740452034912</v>
      </c>
      <c r="AA122" s="170">
        <f t="shared" si="46"/>
        <v>153.20740452034912</v>
      </c>
      <c r="AB122" s="170">
        <f t="shared" si="46"/>
        <v>153.20740452034912</v>
      </c>
      <c r="AC122" s="170">
        <f t="shared" si="46"/>
        <v>153.20740452034912</v>
      </c>
      <c r="AD122" s="170">
        <f t="shared" si="46"/>
        <v>153.20740452034912</v>
      </c>
      <c r="AE122" s="170">
        <f t="shared" si="46"/>
        <v>74.302281580519448</v>
      </c>
      <c r="AF122" s="170">
        <f t="shared" si="39"/>
        <v>0</v>
      </c>
      <c r="AG122" s="170">
        <f t="shared" si="39"/>
        <v>0</v>
      </c>
      <c r="AH122" s="170">
        <f t="shared" si="38"/>
        <v>0</v>
      </c>
      <c r="AI122" s="170">
        <f t="shared" si="38"/>
        <v>0</v>
      </c>
      <c r="AJ122" s="170">
        <f t="shared" si="38"/>
        <v>0</v>
      </c>
      <c r="AK122" s="173">
        <f t="shared" si="32"/>
        <v>3444.865181028199</v>
      </c>
      <c r="AM122" s="174"/>
      <c r="AN122" s="175">
        <f t="shared" si="49"/>
        <v>2.9260195774956241E-2</v>
      </c>
      <c r="AO122" s="176">
        <f t="shared" si="49"/>
        <v>2.9260195774956241E-2</v>
      </c>
      <c r="AP122" s="176">
        <f t="shared" si="49"/>
        <v>2.9260195774956241E-2</v>
      </c>
      <c r="AQ122" s="176">
        <f t="shared" si="49"/>
        <v>2.9260195774956241E-2</v>
      </c>
      <c r="AR122" s="176">
        <f t="shared" si="49"/>
        <v>2.9260195774956241E-2</v>
      </c>
      <c r="AS122" s="176">
        <f t="shared" si="49"/>
        <v>2.9260195774956241E-2</v>
      </c>
      <c r="AT122" s="176">
        <f t="shared" si="49"/>
        <v>2.9260195774956241E-2</v>
      </c>
      <c r="AU122" s="176">
        <f t="shared" si="49"/>
        <v>2.9260195774956241E-2</v>
      </c>
      <c r="AV122" s="176">
        <f t="shared" si="49"/>
        <v>2.9260195774956241E-2</v>
      </c>
      <c r="AW122" s="176">
        <f t="shared" si="49"/>
        <v>2.9260195774956241E-2</v>
      </c>
      <c r="AX122" s="176">
        <f t="shared" si="49"/>
        <v>2.9260195774956241E-2</v>
      </c>
      <c r="AY122" s="176">
        <f t="shared" si="49"/>
        <v>2.9260195774956241E-2</v>
      </c>
      <c r="AZ122" s="176">
        <f t="shared" si="49"/>
        <v>2.9260195774956241E-2</v>
      </c>
      <c r="BA122" s="176">
        <f t="shared" si="49"/>
        <v>2.9260195774956241E-2</v>
      </c>
      <c r="BB122" s="176">
        <f t="shared" si="49"/>
        <v>2.9260195774956241E-2</v>
      </c>
      <c r="BC122" s="176">
        <f t="shared" si="47"/>
        <v>2.9260195774956241E-2</v>
      </c>
      <c r="BD122" s="176">
        <f t="shared" si="47"/>
        <v>2.9260195774956241E-2</v>
      </c>
      <c r="BE122" s="176">
        <f t="shared" si="47"/>
        <v>2.9260195774956241E-2</v>
      </c>
      <c r="BF122" s="176">
        <f t="shared" si="47"/>
        <v>2.9260195774956241E-2</v>
      </c>
      <c r="BG122" s="176">
        <f t="shared" si="47"/>
        <v>2.9260195774956241E-2</v>
      </c>
      <c r="BH122" s="176">
        <f t="shared" si="47"/>
        <v>2.9260195774956241E-2</v>
      </c>
      <c r="BI122" s="176">
        <f t="shared" si="47"/>
        <v>2.9260195774956241E-2</v>
      </c>
      <c r="BJ122" s="176">
        <f t="shared" si="47"/>
        <v>1.4190562867235041E-2</v>
      </c>
      <c r="BK122" s="176">
        <f t="shared" si="47"/>
        <v>0</v>
      </c>
      <c r="BL122" s="176">
        <f t="shared" si="47"/>
        <v>0</v>
      </c>
      <c r="BM122" s="176">
        <f t="shared" si="47"/>
        <v>0</v>
      </c>
      <c r="BN122" s="176">
        <f t="shared" si="47"/>
        <v>0</v>
      </c>
      <c r="BO122" s="176">
        <f t="shared" si="47"/>
        <v>0</v>
      </c>
      <c r="BQ122" s="174"/>
      <c r="BR122" s="177">
        <f t="shared" si="50"/>
        <v>0</v>
      </c>
      <c r="BS122" s="178">
        <f t="shared" si="50"/>
        <v>0</v>
      </c>
      <c r="BT122" s="178">
        <f t="shared" si="50"/>
        <v>0</v>
      </c>
      <c r="BU122" s="178">
        <f t="shared" si="50"/>
        <v>0</v>
      </c>
      <c r="BV122" s="178">
        <f t="shared" si="50"/>
        <v>0</v>
      </c>
      <c r="BW122" s="178">
        <f t="shared" si="50"/>
        <v>0</v>
      </c>
      <c r="BX122" s="178">
        <f t="shared" si="50"/>
        <v>0</v>
      </c>
      <c r="BY122" s="178">
        <f t="shared" si="50"/>
        <v>0</v>
      </c>
      <c r="BZ122" s="178">
        <f t="shared" si="50"/>
        <v>0</v>
      </c>
      <c r="CA122" s="178">
        <f t="shared" si="50"/>
        <v>0</v>
      </c>
      <c r="CB122" s="178">
        <f t="shared" si="50"/>
        <v>0</v>
      </c>
      <c r="CC122" s="178">
        <f t="shared" si="50"/>
        <v>0</v>
      </c>
      <c r="CD122" s="178">
        <f t="shared" si="50"/>
        <v>0</v>
      </c>
      <c r="CE122" s="178">
        <f t="shared" si="50"/>
        <v>0</v>
      </c>
      <c r="CF122" s="178">
        <f t="shared" si="50"/>
        <v>0</v>
      </c>
      <c r="CG122" s="178">
        <f t="shared" si="48"/>
        <v>0</v>
      </c>
      <c r="CH122" s="178">
        <f t="shared" si="48"/>
        <v>0</v>
      </c>
      <c r="CI122" s="178">
        <f t="shared" si="48"/>
        <v>0</v>
      </c>
      <c r="CJ122" s="178">
        <f t="shared" si="48"/>
        <v>0</v>
      </c>
      <c r="CK122" s="178">
        <f t="shared" si="48"/>
        <v>0</v>
      </c>
      <c r="CL122" s="178">
        <f t="shared" si="48"/>
        <v>0</v>
      </c>
      <c r="CM122" s="178">
        <f t="shared" si="48"/>
        <v>0</v>
      </c>
      <c r="CN122" s="178">
        <f t="shared" si="48"/>
        <v>0</v>
      </c>
      <c r="CO122" s="178">
        <f t="shared" si="48"/>
        <v>0</v>
      </c>
      <c r="CP122" s="178">
        <f t="shared" si="48"/>
        <v>0</v>
      </c>
      <c r="CQ122" s="178">
        <f t="shared" si="48"/>
        <v>0</v>
      </c>
      <c r="CR122" s="178">
        <f t="shared" si="48"/>
        <v>0</v>
      </c>
      <c r="CS122" s="178">
        <f t="shared" si="48"/>
        <v>0</v>
      </c>
    </row>
    <row r="123" spans="1:97" x14ac:dyDescent="0.4">
      <c r="A123" s="167">
        <v>1900915</v>
      </c>
      <c r="B123" s="168" t="s">
        <v>243</v>
      </c>
      <c r="C123" s="169">
        <v>12.708900833558108</v>
      </c>
      <c r="D123" s="170">
        <v>186.16109265142691</v>
      </c>
      <c r="E123" s="170">
        <v>153.0244181594729</v>
      </c>
      <c r="F123" s="171">
        <v>2.346985695168834E-2</v>
      </c>
      <c r="G123" s="170">
        <v>0</v>
      </c>
      <c r="H123" s="172"/>
      <c r="I123" s="170">
        <f t="shared" si="45"/>
        <v>153.0244181594729</v>
      </c>
      <c r="J123" s="170">
        <f t="shared" si="45"/>
        <v>153.0244181594729</v>
      </c>
      <c r="K123" s="170">
        <f t="shared" si="45"/>
        <v>153.0244181594729</v>
      </c>
      <c r="L123" s="170">
        <f t="shared" si="45"/>
        <v>153.0244181594729</v>
      </c>
      <c r="M123" s="170">
        <f t="shared" si="45"/>
        <v>153.0244181594729</v>
      </c>
      <c r="N123" s="170">
        <f t="shared" si="45"/>
        <v>153.0244181594729</v>
      </c>
      <c r="O123" s="170">
        <f t="shared" si="44"/>
        <v>153.0244181594729</v>
      </c>
      <c r="P123" s="170">
        <f t="shared" si="44"/>
        <v>153.0244181594729</v>
      </c>
      <c r="Q123" s="170">
        <f t="shared" si="44"/>
        <v>153.0244181594729</v>
      </c>
      <c r="R123" s="170">
        <f t="shared" si="44"/>
        <v>153.0244181594729</v>
      </c>
      <c r="S123" s="170">
        <f t="shared" si="44"/>
        <v>153.0244181594729</v>
      </c>
      <c r="T123" s="170">
        <f t="shared" si="44"/>
        <v>153.0244181594729</v>
      </c>
      <c r="U123" s="170">
        <f t="shared" si="46"/>
        <v>108.47913758799479</v>
      </c>
      <c r="V123" s="170">
        <f t="shared" si="46"/>
        <v>0</v>
      </c>
      <c r="W123" s="170">
        <f t="shared" si="46"/>
        <v>0</v>
      </c>
      <c r="X123" s="170">
        <f t="shared" si="46"/>
        <v>0</v>
      </c>
      <c r="Y123" s="170">
        <f t="shared" si="46"/>
        <v>0</v>
      </c>
      <c r="Z123" s="170">
        <f t="shared" si="46"/>
        <v>0</v>
      </c>
      <c r="AA123" s="170">
        <f t="shared" si="46"/>
        <v>0</v>
      </c>
      <c r="AB123" s="170">
        <f t="shared" si="46"/>
        <v>0</v>
      </c>
      <c r="AC123" s="170">
        <f t="shared" si="46"/>
        <v>0</v>
      </c>
      <c r="AD123" s="170">
        <f t="shared" si="46"/>
        <v>0</v>
      </c>
      <c r="AE123" s="170">
        <f t="shared" si="46"/>
        <v>0</v>
      </c>
      <c r="AF123" s="170">
        <f t="shared" si="39"/>
        <v>0</v>
      </c>
      <c r="AG123" s="170">
        <f t="shared" si="39"/>
        <v>0</v>
      </c>
      <c r="AH123" s="170">
        <f t="shared" si="38"/>
        <v>0</v>
      </c>
      <c r="AI123" s="170">
        <f t="shared" si="38"/>
        <v>0</v>
      </c>
      <c r="AJ123" s="170">
        <f t="shared" si="38"/>
        <v>0</v>
      </c>
      <c r="AK123" s="173">
        <f t="shared" si="32"/>
        <v>1944.7721555016692</v>
      </c>
      <c r="AM123" s="174"/>
      <c r="AN123" s="175">
        <f t="shared" si="49"/>
        <v>2.346985695168834E-2</v>
      </c>
      <c r="AO123" s="176">
        <f t="shared" si="49"/>
        <v>2.346985695168834E-2</v>
      </c>
      <c r="AP123" s="176">
        <f t="shared" si="49"/>
        <v>2.346985695168834E-2</v>
      </c>
      <c r="AQ123" s="176">
        <f t="shared" si="49"/>
        <v>2.346985695168834E-2</v>
      </c>
      <c r="AR123" s="176">
        <f t="shared" si="49"/>
        <v>2.346985695168834E-2</v>
      </c>
      <c r="AS123" s="176">
        <f t="shared" si="49"/>
        <v>2.346985695168834E-2</v>
      </c>
      <c r="AT123" s="176">
        <f t="shared" si="49"/>
        <v>2.346985695168834E-2</v>
      </c>
      <c r="AU123" s="176">
        <f t="shared" si="49"/>
        <v>2.346985695168834E-2</v>
      </c>
      <c r="AV123" s="176">
        <f t="shared" si="49"/>
        <v>2.346985695168834E-2</v>
      </c>
      <c r="AW123" s="176">
        <f t="shared" si="49"/>
        <v>2.346985695168834E-2</v>
      </c>
      <c r="AX123" s="176">
        <f t="shared" si="49"/>
        <v>2.346985695168834E-2</v>
      </c>
      <c r="AY123" s="176">
        <f t="shared" si="49"/>
        <v>2.346985695168834E-2</v>
      </c>
      <c r="AZ123" s="176">
        <f t="shared" si="49"/>
        <v>1.6637801156541412E-2</v>
      </c>
      <c r="BA123" s="176">
        <f t="shared" si="49"/>
        <v>0</v>
      </c>
      <c r="BB123" s="176">
        <f t="shared" si="49"/>
        <v>0</v>
      </c>
      <c r="BC123" s="176">
        <f t="shared" si="47"/>
        <v>0</v>
      </c>
      <c r="BD123" s="176">
        <f t="shared" si="47"/>
        <v>0</v>
      </c>
      <c r="BE123" s="176">
        <f t="shared" si="47"/>
        <v>0</v>
      </c>
      <c r="BF123" s="176">
        <f t="shared" si="47"/>
        <v>0</v>
      </c>
      <c r="BG123" s="176">
        <f t="shared" si="47"/>
        <v>0</v>
      </c>
      <c r="BH123" s="176">
        <f t="shared" si="47"/>
        <v>0</v>
      </c>
      <c r="BI123" s="176">
        <f t="shared" si="47"/>
        <v>0</v>
      </c>
      <c r="BJ123" s="176">
        <f t="shared" si="47"/>
        <v>0</v>
      </c>
      <c r="BK123" s="176">
        <f t="shared" si="47"/>
        <v>0</v>
      </c>
      <c r="BL123" s="176">
        <f t="shared" si="47"/>
        <v>0</v>
      </c>
      <c r="BM123" s="176">
        <f t="shared" si="47"/>
        <v>0</v>
      </c>
      <c r="BN123" s="176">
        <f t="shared" si="47"/>
        <v>0</v>
      </c>
      <c r="BO123" s="176">
        <f t="shared" si="47"/>
        <v>0</v>
      </c>
      <c r="BQ123" s="174"/>
      <c r="BR123" s="177">
        <f t="shared" si="50"/>
        <v>0</v>
      </c>
      <c r="BS123" s="178">
        <f t="shared" si="50"/>
        <v>0</v>
      </c>
      <c r="BT123" s="178">
        <f t="shared" si="50"/>
        <v>0</v>
      </c>
      <c r="BU123" s="178">
        <f t="shared" si="50"/>
        <v>0</v>
      </c>
      <c r="BV123" s="178">
        <f t="shared" si="50"/>
        <v>0</v>
      </c>
      <c r="BW123" s="178">
        <f t="shared" si="50"/>
        <v>0</v>
      </c>
      <c r="BX123" s="178">
        <f t="shared" si="50"/>
        <v>0</v>
      </c>
      <c r="BY123" s="178">
        <f t="shared" si="50"/>
        <v>0</v>
      </c>
      <c r="BZ123" s="178">
        <f t="shared" si="50"/>
        <v>0</v>
      </c>
      <c r="CA123" s="178">
        <f t="shared" si="50"/>
        <v>0</v>
      </c>
      <c r="CB123" s="178">
        <f t="shared" si="50"/>
        <v>0</v>
      </c>
      <c r="CC123" s="178">
        <f t="shared" si="50"/>
        <v>0</v>
      </c>
      <c r="CD123" s="178">
        <f t="shared" si="50"/>
        <v>0</v>
      </c>
      <c r="CE123" s="178">
        <f t="shared" si="50"/>
        <v>0</v>
      </c>
      <c r="CF123" s="178">
        <f t="shared" si="50"/>
        <v>0</v>
      </c>
      <c r="CG123" s="178">
        <f t="shared" si="48"/>
        <v>0</v>
      </c>
      <c r="CH123" s="178">
        <f t="shared" si="48"/>
        <v>0</v>
      </c>
      <c r="CI123" s="178">
        <f t="shared" si="48"/>
        <v>0</v>
      </c>
      <c r="CJ123" s="178">
        <f t="shared" si="48"/>
        <v>0</v>
      </c>
      <c r="CK123" s="178">
        <f t="shared" si="48"/>
        <v>0</v>
      </c>
      <c r="CL123" s="178">
        <f t="shared" si="48"/>
        <v>0</v>
      </c>
      <c r="CM123" s="178">
        <f t="shared" si="48"/>
        <v>0</v>
      </c>
      <c r="CN123" s="178">
        <f t="shared" si="48"/>
        <v>0</v>
      </c>
      <c r="CO123" s="178">
        <f t="shared" si="48"/>
        <v>0</v>
      </c>
      <c r="CP123" s="178">
        <f t="shared" si="48"/>
        <v>0</v>
      </c>
      <c r="CQ123" s="178">
        <f t="shared" si="48"/>
        <v>0</v>
      </c>
      <c r="CR123" s="178">
        <f t="shared" si="48"/>
        <v>0</v>
      </c>
      <c r="CS123" s="178">
        <f t="shared" si="48"/>
        <v>0</v>
      </c>
    </row>
    <row r="124" spans="1:97" x14ac:dyDescent="0.4">
      <c r="A124" s="167">
        <v>1900940</v>
      </c>
      <c r="B124" s="168" t="s">
        <v>243</v>
      </c>
      <c r="C124" s="169">
        <v>7.8208620514203737</v>
      </c>
      <c r="D124" s="170">
        <v>32.468885566999191</v>
      </c>
      <c r="E124" s="170">
        <v>26.689423936073336</v>
      </c>
      <c r="F124" s="171">
        <v>2.7904261429258829E-3</v>
      </c>
      <c r="G124" s="170">
        <v>0</v>
      </c>
      <c r="H124" s="172"/>
      <c r="I124" s="170">
        <f t="shared" si="45"/>
        <v>26.689423936073336</v>
      </c>
      <c r="J124" s="170">
        <f t="shared" si="45"/>
        <v>26.689423936073336</v>
      </c>
      <c r="K124" s="170">
        <f t="shared" si="45"/>
        <v>26.689423936073336</v>
      </c>
      <c r="L124" s="170">
        <f t="shared" si="45"/>
        <v>26.689423936073336</v>
      </c>
      <c r="M124" s="170">
        <f t="shared" si="45"/>
        <v>26.689423936073336</v>
      </c>
      <c r="N124" s="170">
        <f t="shared" si="45"/>
        <v>26.689423936073336</v>
      </c>
      <c r="O124" s="170">
        <f t="shared" si="44"/>
        <v>26.689423936073336</v>
      </c>
      <c r="P124" s="170">
        <f t="shared" si="44"/>
        <v>21.908335283393185</v>
      </c>
      <c r="Q124" s="170">
        <f t="shared" si="44"/>
        <v>0</v>
      </c>
      <c r="R124" s="170">
        <f t="shared" si="44"/>
        <v>0</v>
      </c>
      <c r="S124" s="170">
        <f t="shared" si="44"/>
        <v>0</v>
      </c>
      <c r="T124" s="170">
        <f t="shared" si="44"/>
        <v>0</v>
      </c>
      <c r="U124" s="170">
        <f t="shared" si="46"/>
        <v>0</v>
      </c>
      <c r="V124" s="170">
        <f t="shared" si="46"/>
        <v>0</v>
      </c>
      <c r="W124" s="170">
        <f t="shared" si="46"/>
        <v>0</v>
      </c>
      <c r="X124" s="170">
        <f t="shared" si="46"/>
        <v>0</v>
      </c>
      <c r="Y124" s="170">
        <f t="shared" si="46"/>
        <v>0</v>
      </c>
      <c r="Z124" s="170">
        <f t="shared" si="46"/>
        <v>0</v>
      </c>
      <c r="AA124" s="170">
        <f t="shared" si="46"/>
        <v>0</v>
      </c>
      <c r="AB124" s="170">
        <f t="shared" si="46"/>
        <v>0</v>
      </c>
      <c r="AC124" s="170">
        <f t="shared" si="46"/>
        <v>0</v>
      </c>
      <c r="AD124" s="170">
        <f t="shared" si="46"/>
        <v>0</v>
      </c>
      <c r="AE124" s="170">
        <f t="shared" si="46"/>
        <v>0</v>
      </c>
      <c r="AF124" s="170">
        <f t="shared" si="39"/>
        <v>0</v>
      </c>
      <c r="AG124" s="170">
        <f t="shared" si="39"/>
        <v>0</v>
      </c>
      <c r="AH124" s="170">
        <f t="shared" si="38"/>
        <v>0</v>
      </c>
      <c r="AI124" s="170">
        <f t="shared" si="38"/>
        <v>0</v>
      </c>
      <c r="AJ124" s="170">
        <f t="shared" si="38"/>
        <v>0</v>
      </c>
      <c r="AK124" s="173">
        <f t="shared" si="32"/>
        <v>208.73430283590653</v>
      </c>
      <c r="AM124" s="174"/>
      <c r="AN124" s="175">
        <f t="shared" si="49"/>
        <v>2.7904261429258829E-3</v>
      </c>
      <c r="AO124" s="176">
        <f t="shared" si="49"/>
        <v>2.7904261429258829E-3</v>
      </c>
      <c r="AP124" s="176">
        <f t="shared" si="49"/>
        <v>2.7904261429258829E-3</v>
      </c>
      <c r="AQ124" s="176">
        <f t="shared" si="49"/>
        <v>2.7904261429258829E-3</v>
      </c>
      <c r="AR124" s="176">
        <f t="shared" si="49"/>
        <v>2.7904261429258829E-3</v>
      </c>
      <c r="AS124" s="176">
        <f t="shared" si="49"/>
        <v>2.7904261429258829E-3</v>
      </c>
      <c r="AT124" s="176">
        <f t="shared" si="49"/>
        <v>2.7904261429258829E-3</v>
      </c>
      <c r="AU124" s="176">
        <f t="shared" si="49"/>
        <v>2.2905549280191812E-3</v>
      </c>
      <c r="AV124" s="176">
        <f t="shared" si="49"/>
        <v>0</v>
      </c>
      <c r="AW124" s="176">
        <f t="shared" si="49"/>
        <v>0</v>
      </c>
      <c r="AX124" s="176">
        <f t="shared" si="49"/>
        <v>0</v>
      </c>
      <c r="AY124" s="176">
        <f t="shared" si="49"/>
        <v>0</v>
      </c>
      <c r="AZ124" s="176">
        <f t="shared" si="49"/>
        <v>0</v>
      </c>
      <c r="BA124" s="176">
        <f t="shared" si="49"/>
        <v>0</v>
      </c>
      <c r="BB124" s="176">
        <f t="shared" si="49"/>
        <v>0</v>
      </c>
      <c r="BC124" s="176">
        <f t="shared" si="47"/>
        <v>0</v>
      </c>
      <c r="BD124" s="176">
        <f t="shared" si="47"/>
        <v>0</v>
      </c>
      <c r="BE124" s="176">
        <f t="shared" si="47"/>
        <v>0</v>
      </c>
      <c r="BF124" s="176">
        <f t="shared" si="47"/>
        <v>0</v>
      </c>
      <c r="BG124" s="176">
        <f t="shared" si="47"/>
        <v>0</v>
      </c>
      <c r="BH124" s="176">
        <f t="shared" si="47"/>
        <v>0</v>
      </c>
      <c r="BI124" s="176">
        <f t="shared" si="47"/>
        <v>0</v>
      </c>
      <c r="BJ124" s="176">
        <f t="shared" si="47"/>
        <v>0</v>
      </c>
      <c r="BK124" s="176">
        <f t="shared" si="47"/>
        <v>0</v>
      </c>
      <c r="BL124" s="176">
        <f t="shared" si="47"/>
        <v>0</v>
      </c>
      <c r="BM124" s="176">
        <f t="shared" si="47"/>
        <v>0</v>
      </c>
      <c r="BN124" s="176">
        <f t="shared" si="47"/>
        <v>0</v>
      </c>
      <c r="BO124" s="176">
        <f t="shared" si="47"/>
        <v>0</v>
      </c>
      <c r="BQ124" s="174"/>
      <c r="BR124" s="177">
        <f t="shared" si="50"/>
        <v>0</v>
      </c>
      <c r="BS124" s="178">
        <f t="shared" si="50"/>
        <v>0</v>
      </c>
      <c r="BT124" s="178">
        <f t="shared" si="50"/>
        <v>0</v>
      </c>
      <c r="BU124" s="178">
        <f t="shared" si="50"/>
        <v>0</v>
      </c>
      <c r="BV124" s="178">
        <f t="shared" si="50"/>
        <v>0</v>
      </c>
      <c r="BW124" s="178">
        <f t="shared" si="50"/>
        <v>0</v>
      </c>
      <c r="BX124" s="178">
        <f t="shared" si="50"/>
        <v>0</v>
      </c>
      <c r="BY124" s="178">
        <f t="shared" si="50"/>
        <v>0</v>
      </c>
      <c r="BZ124" s="178">
        <f t="shared" si="50"/>
        <v>0</v>
      </c>
      <c r="CA124" s="178">
        <f t="shared" si="50"/>
        <v>0</v>
      </c>
      <c r="CB124" s="178">
        <f t="shared" si="50"/>
        <v>0</v>
      </c>
      <c r="CC124" s="178">
        <f t="shared" si="50"/>
        <v>0</v>
      </c>
      <c r="CD124" s="178">
        <f t="shared" si="50"/>
        <v>0</v>
      </c>
      <c r="CE124" s="178">
        <f t="shared" si="50"/>
        <v>0</v>
      </c>
      <c r="CF124" s="178">
        <f t="shared" si="50"/>
        <v>0</v>
      </c>
      <c r="CG124" s="178">
        <f t="shared" si="48"/>
        <v>0</v>
      </c>
      <c r="CH124" s="178">
        <f t="shared" si="48"/>
        <v>0</v>
      </c>
      <c r="CI124" s="178">
        <f t="shared" si="48"/>
        <v>0</v>
      </c>
      <c r="CJ124" s="178">
        <f t="shared" si="48"/>
        <v>0</v>
      </c>
      <c r="CK124" s="178">
        <f t="shared" si="48"/>
        <v>0</v>
      </c>
      <c r="CL124" s="178">
        <f t="shared" si="48"/>
        <v>0</v>
      </c>
      <c r="CM124" s="178">
        <f t="shared" si="48"/>
        <v>0</v>
      </c>
      <c r="CN124" s="178">
        <f t="shared" si="48"/>
        <v>0</v>
      </c>
      <c r="CO124" s="178">
        <f t="shared" si="48"/>
        <v>0</v>
      </c>
      <c r="CP124" s="178">
        <f t="shared" si="48"/>
        <v>0</v>
      </c>
      <c r="CQ124" s="178">
        <f t="shared" si="48"/>
        <v>0</v>
      </c>
      <c r="CR124" s="178">
        <f t="shared" si="48"/>
        <v>0</v>
      </c>
      <c r="CS124" s="178">
        <f t="shared" si="48"/>
        <v>0</v>
      </c>
    </row>
    <row r="125" spans="1:97" x14ac:dyDescent="0.4">
      <c r="A125" s="167">
        <v>1900958</v>
      </c>
      <c r="B125" s="168" t="s">
        <v>243</v>
      </c>
      <c r="C125" s="169">
        <v>14.6641163464132</v>
      </c>
      <c r="D125" s="170">
        <v>44.232564050035286</v>
      </c>
      <c r="E125" s="170">
        <v>36.359167649129006</v>
      </c>
      <c r="F125" s="171">
        <v>3.4720756963151091E-3</v>
      </c>
      <c r="G125" s="170">
        <v>0</v>
      </c>
      <c r="H125" s="172"/>
      <c r="I125" s="170">
        <f t="shared" si="45"/>
        <v>36.359167649129006</v>
      </c>
      <c r="J125" s="170">
        <f t="shared" si="45"/>
        <v>36.359167649129006</v>
      </c>
      <c r="K125" s="170">
        <f t="shared" si="45"/>
        <v>36.359167649129006</v>
      </c>
      <c r="L125" s="170">
        <f t="shared" si="45"/>
        <v>36.359167649129006</v>
      </c>
      <c r="M125" s="170">
        <f t="shared" si="45"/>
        <v>36.359167649129006</v>
      </c>
      <c r="N125" s="170">
        <f t="shared" si="45"/>
        <v>36.359167649129006</v>
      </c>
      <c r="O125" s="170">
        <f t="shared" si="44"/>
        <v>36.359167649129006</v>
      </c>
      <c r="P125" s="170">
        <f t="shared" si="44"/>
        <v>36.359167649129006</v>
      </c>
      <c r="Q125" s="170">
        <f t="shared" si="44"/>
        <v>36.359167649129006</v>
      </c>
      <c r="R125" s="170">
        <f t="shared" si="44"/>
        <v>36.359167649129006</v>
      </c>
      <c r="S125" s="170">
        <f t="shared" si="44"/>
        <v>36.359167649129006</v>
      </c>
      <c r="T125" s="170">
        <f t="shared" si="44"/>
        <v>36.359167649129006</v>
      </c>
      <c r="U125" s="170">
        <f t="shared" si="46"/>
        <v>36.359167649129006</v>
      </c>
      <c r="V125" s="170">
        <f t="shared" si="46"/>
        <v>36.359167649129006</v>
      </c>
      <c r="W125" s="170">
        <f t="shared" si="46"/>
        <v>24.146717577764583</v>
      </c>
      <c r="X125" s="170">
        <f t="shared" si="46"/>
        <v>0</v>
      </c>
      <c r="Y125" s="170">
        <f t="shared" si="46"/>
        <v>0</v>
      </c>
      <c r="Z125" s="170">
        <f t="shared" si="46"/>
        <v>0</v>
      </c>
      <c r="AA125" s="170">
        <f t="shared" si="46"/>
        <v>0</v>
      </c>
      <c r="AB125" s="170">
        <f t="shared" si="46"/>
        <v>0</v>
      </c>
      <c r="AC125" s="170">
        <f t="shared" si="46"/>
        <v>0</v>
      </c>
      <c r="AD125" s="170">
        <f t="shared" si="46"/>
        <v>0</v>
      </c>
      <c r="AE125" s="170">
        <f t="shared" si="46"/>
        <v>0</v>
      </c>
      <c r="AF125" s="170">
        <f t="shared" si="39"/>
        <v>0</v>
      </c>
      <c r="AG125" s="170">
        <f t="shared" si="39"/>
        <v>0</v>
      </c>
      <c r="AH125" s="170">
        <f t="shared" si="38"/>
        <v>0</v>
      </c>
      <c r="AI125" s="170">
        <f t="shared" si="38"/>
        <v>0</v>
      </c>
      <c r="AJ125" s="170">
        <f t="shared" si="38"/>
        <v>0</v>
      </c>
      <c r="AK125" s="173">
        <f t="shared" si="32"/>
        <v>533.17506466557063</v>
      </c>
      <c r="AM125" s="174"/>
      <c r="AN125" s="175">
        <f t="shared" si="49"/>
        <v>3.4720756963151091E-3</v>
      </c>
      <c r="AO125" s="176">
        <f t="shared" si="49"/>
        <v>3.4720756963151091E-3</v>
      </c>
      <c r="AP125" s="176">
        <f t="shared" si="49"/>
        <v>3.4720756963151091E-3</v>
      </c>
      <c r="AQ125" s="176">
        <f t="shared" si="49"/>
        <v>3.4720756963151091E-3</v>
      </c>
      <c r="AR125" s="176">
        <f t="shared" si="49"/>
        <v>3.4720756963151091E-3</v>
      </c>
      <c r="AS125" s="176">
        <f t="shared" si="49"/>
        <v>3.4720756963151091E-3</v>
      </c>
      <c r="AT125" s="176">
        <f t="shared" si="49"/>
        <v>3.4720756963151091E-3</v>
      </c>
      <c r="AU125" s="176">
        <f t="shared" si="49"/>
        <v>3.4720756963151091E-3</v>
      </c>
      <c r="AV125" s="176">
        <f t="shared" si="49"/>
        <v>3.4720756963151091E-3</v>
      </c>
      <c r="AW125" s="176">
        <f t="shared" si="49"/>
        <v>3.4720756963151091E-3</v>
      </c>
      <c r="AX125" s="176">
        <f t="shared" si="49"/>
        <v>3.4720756963151091E-3</v>
      </c>
      <c r="AY125" s="176">
        <f t="shared" si="49"/>
        <v>3.4720756963151091E-3</v>
      </c>
      <c r="AZ125" s="176">
        <f t="shared" si="49"/>
        <v>3.4720756963151091E-3</v>
      </c>
      <c r="BA125" s="176">
        <f t="shared" si="49"/>
        <v>3.4720756963151091E-3</v>
      </c>
      <c r="BB125" s="176">
        <f t="shared" si="49"/>
        <v>2.3058622259068584E-3</v>
      </c>
      <c r="BC125" s="176">
        <f t="shared" si="47"/>
        <v>0</v>
      </c>
      <c r="BD125" s="176">
        <f t="shared" si="47"/>
        <v>0</v>
      </c>
      <c r="BE125" s="176">
        <f t="shared" si="47"/>
        <v>0</v>
      </c>
      <c r="BF125" s="176">
        <f t="shared" si="47"/>
        <v>0</v>
      </c>
      <c r="BG125" s="176">
        <f t="shared" si="47"/>
        <v>0</v>
      </c>
      <c r="BH125" s="176">
        <f t="shared" si="47"/>
        <v>0</v>
      </c>
      <c r="BI125" s="176">
        <f t="shared" si="47"/>
        <v>0</v>
      </c>
      <c r="BJ125" s="176">
        <f t="shared" si="47"/>
        <v>0</v>
      </c>
      <c r="BK125" s="176">
        <f t="shared" si="47"/>
        <v>0</v>
      </c>
      <c r="BL125" s="176">
        <f t="shared" si="47"/>
        <v>0</v>
      </c>
      <c r="BM125" s="176">
        <f t="shared" si="47"/>
        <v>0</v>
      </c>
      <c r="BN125" s="176">
        <f t="shared" si="47"/>
        <v>0</v>
      </c>
      <c r="BO125" s="176">
        <f t="shared" si="47"/>
        <v>0</v>
      </c>
      <c r="BQ125" s="174"/>
      <c r="BR125" s="177">
        <f t="shared" si="50"/>
        <v>0</v>
      </c>
      <c r="BS125" s="178">
        <f t="shared" si="50"/>
        <v>0</v>
      </c>
      <c r="BT125" s="178">
        <f t="shared" si="50"/>
        <v>0</v>
      </c>
      <c r="BU125" s="178">
        <f t="shared" si="50"/>
        <v>0</v>
      </c>
      <c r="BV125" s="178">
        <f t="shared" si="50"/>
        <v>0</v>
      </c>
      <c r="BW125" s="178">
        <f t="shared" si="50"/>
        <v>0</v>
      </c>
      <c r="BX125" s="178">
        <f t="shared" si="50"/>
        <v>0</v>
      </c>
      <c r="BY125" s="178">
        <f t="shared" si="50"/>
        <v>0</v>
      </c>
      <c r="BZ125" s="178">
        <f t="shared" si="50"/>
        <v>0</v>
      </c>
      <c r="CA125" s="178">
        <f t="shared" si="50"/>
        <v>0</v>
      </c>
      <c r="CB125" s="178">
        <f t="shared" si="50"/>
        <v>0</v>
      </c>
      <c r="CC125" s="178">
        <f t="shared" si="50"/>
        <v>0</v>
      </c>
      <c r="CD125" s="178">
        <f t="shared" si="50"/>
        <v>0</v>
      </c>
      <c r="CE125" s="178">
        <f t="shared" si="50"/>
        <v>0</v>
      </c>
      <c r="CF125" s="178">
        <f t="shared" si="50"/>
        <v>0</v>
      </c>
      <c r="CG125" s="178">
        <f t="shared" si="48"/>
        <v>0</v>
      </c>
      <c r="CH125" s="178">
        <f t="shared" si="48"/>
        <v>0</v>
      </c>
      <c r="CI125" s="178">
        <f t="shared" si="48"/>
        <v>0</v>
      </c>
      <c r="CJ125" s="178">
        <f t="shared" si="48"/>
        <v>0</v>
      </c>
      <c r="CK125" s="178">
        <f t="shared" si="48"/>
        <v>0</v>
      </c>
      <c r="CL125" s="178">
        <f t="shared" si="48"/>
        <v>0</v>
      </c>
      <c r="CM125" s="178">
        <f t="shared" si="48"/>
        <v>0</v>
      </c>
      <c r="CN125" s="178">
        <f t="shared" si="48"/>
        <v>0</v>
      </c>
      <c r="CO125" s="178">
        <f t="shared" si="48"/>
        <v>0</v>
      </c>
      <c r="CP125" s="178">
        <f t="shared" si="48"/>
        <v>0</v>
      </c>
      <c r="CQ125" s="178">
        <f t="shared" si="48"/>
        <v>0</v>
      </c>
      <c r="CR125" s="178">
        <f t="shared" si="48"/>
        <v>0</v>
      </c>
      <c r="CS125" s="178">
        <f t="shared" si="48"/>
        <v>0</v>
      </c>
    </row>
    <row r="126" spans="1:97" x14ac:dyDescent="0.4">
      <c r="A126" s="167">
        <v>1901014</v>
      </c>
      <c r="B126" s="168" t="s">
        <v>243</v>
      </c>
      <c r="C126" s="169">
        <v>21.545008395176048</v>
      </c>
      <c r="D126" s="170">
        <v>89.164869375769229</v>
      </c>
      <c r="E126" s="170">
        <v>73.293522626882307</v>
      </c>
      <c r="F126" s="171">
        <v>8.2863146748866044E-3</v>
      </c>
      <c r="G126" s="170">
        <v>0</v>
      </c>
      <c r="H126" s="172"/>
      <c r="I126" s="170">
        <f t="shared" si="45"/>
        <v>73.293522626882307</v>
      </c>
      <c r="J126" s="170">
        <f t="shared" si="45"/>
        <v>73.293522626882307</v>
      </c>
      <c r="K126" s="170">
        <f t="shared" si="45"/>
        <v>73.293522626882307</v>
      </c>
      <c r="L126" s="170">
        <f t="shared" si="45"/>
        <v>73.293522626882307</v>
      </c>
      <c r="M126" s="170">
        <f t="shared" si="45"/>
        <v>73.293522626882307</v>
      </c>
      <c r="N126" s="170">
        <f t="shared" si="45"/>
        <v>73.293522626882307</v>
      </c>
      <c r="O126" s="170">
        <f t="shared" si="44"/>
        <v>73.293522626882307</v>
      </c>
      <c r="P126" s="170">
        <f t="shared" si="44"/>
        <v>73.293522626882307</v>
      </c>
      <c r="Q126" s="170">
        <f t="shared" si="44"/>
        <v>73.293522626882307</v>
      </c>
      <c r="R126" s="170">
        <f t="shared" si="44"/>
        <v>73.293522626882307</v>
      </c>
      <c r="S126" s="170">
        <f t="shared" si="44"/>
        <v>73.293522626882307</v>
      </c>
      <c r="T126" s="170">
        <f t="shared" si="44"/>
        <v>73.293522626882307</v>
      </c>
      <c r="U126" s="170">
        <f t="shared" si="46"/>
        <v>73.293522626882307</v>
      </c>
      <c r="V126" s="170">
        <f t="shared" si="46"/>
        <v>73.293522626882307</v>
      </c>
      <c r="W126" s="170">
        <f t="shared" si="46"/>
        <v>73.293522626882307</v>
      </c>
      <c r="X126" s="170">
        <f t="shared" si="46"/>
        <v>73.293522626882307</v>
      </c>
      <c r="Y126" s="170">
        <f t="shared" si="46"/>
        <v>73.293522626882307</v>
      </c>
      <c r="Z126" s="170">
        <f t="shared" si="46"/>
        <v>73.293522626882307</v>
      </c>
      <c r="AA126" s="170">
        <f t="shared" si="46"/>
        <v>73.293522626882307</v>
      </c>
      <c r="AB126" s="170">
        <f t="shared" si="46"/>
        <v>73.293522626882307</v>
      </c>
      <c r="AC126" s="170">
        <f t="shared" si="46"/>
        <v>73.293522626882307</v>
      </c>
      <c r="AD126" s="170">
        <f t="shared" si="46"/>
        <v>39.94558514367646</v>
      </c>
      <c r="AE126" s="170">
        <f t="shared" si="46"/>
        <v>0</v>
      </c>
      <c r="AF126" s="170">
        <f t="shared" si="39"/>
        <v>0</v>
      </c>
      <c r="AG126" s="170">
        <f t="shared" si="39"/>
        <v>0</v>
      </c>
      <c r="AH126" s="170">
        <f t="shared" si="38"/>
        <v>0</v>
      </c>
      <c r="AI126" s="170">
        <f t="shared" si="38"/>
        <v>0</v>
      </c>
      <c r="AJ126" s="170">
        <f t="shared" si="38"/>
        <v>0</v>
      </c>
      <c r="AK126" s="173">
        <f t="shared" si="32"/>
        <v>1579.1095603082053</v>
      </c>
      <c r="AM126" s="174"/>
      <c r="AN126" s="175">
        <f t="shared" si="49"/>
        <v>8.2863146748866044E-3</v>
      </c>
      <c r="AO126" s="176">
        <f t="shared" si="49"/>
        <v>8.2863146748866044E-3</v>
      </c>
      <c r="AP126" s="176">
        <f t="shared" si="49"/>
        <v>8.2863146748866044E-3</v>
      </c>
      <c r="AQ126" s="176">
        <f t="shared" si="49"/>
        <v>8.2863146748866044E-3</v>
      </c>
      <c r="AR126" s="176">
        <f t="shared" si="49"/>
        <v>8.2863146748866044E-3</v>
      </c>
      <c r="AS126" s="176">
        <f t="shared" si="49"/>
        <v>8.2863146748866044E-3</v>
      </c>
      <c r="AT126" s="176">
        <f t="shared" si="49"/>
        <v>8.2863146748866044E-3</v>
      </c>
      <c r="AU126" s="176">
        <f t="shared" si="49"/>
        <v>8.2863146748866044E-3</v>
      </c>
      <c r="AV126" s="176">
        <f t="shared" si="49"/>
        <v>8.2863146748866044E-3</v>
      </c>
      <c r="AW126" s="176">
        <f t="shared" si="49"/>
        <v>8.2863146748866044E-3</v>
      </c>
      <c r="AX126" s="176">
        <f t="shared" si="49"/>
        <v>8.2863146748866044E-3</v>
      </c>
      <c r="AY126" s="176">
        <f t="shared" si="49"/>
        <v>8.2863146748866044E-3</v>
      </c>
      <c r="AZ126" s="176">
        <f t="shared" si="49"/>
        <v>8.2863146748866044E-3</v>
      </c>
      <c r="BA126" s="176">
        <f t="shared" si="49"/>
        <v>8.2863146748866044E-3</v>
      </c>
      <c r="BB126" s="176">
        <f t="shared" si="49"/>
        <v>8.2863146748866044E-3</v>
      </c>
      <c r="BC126" s="176">
        <f t="shared" si="49"/>
        <v>8.2863146748866044E-3</v>
      </c>
      <c r="BD126" s="176">
        <f t="shared" ref="BC126:BO141" si="51">IF(BD$2&lt;$C126,$F126,IF((($C126-BD$2+1)&gt;0),($C126-BD$2+1)*$F126,0))</f>
        <v>8.2863146748866044E-3</v>
      </c>
      <c r="BE126" s="176">
        <f t="shared" si="51"/>
        <v>8.2863146748866044E-3</v>
      </c>
      <c r="BF126" s="176">
        <f t="shared" si="51"/>
        <v>8.2863146748866044E-3</v>
      </c>
      <c r="BG126" s="176">
        <f t="shared" si="51"/>
        <v>8.2863146748866044E-3</v>
      </c>
      <c r="BH126" s="176">
        <f t="shared" si="51"/>
        <v>8.2863146748866044E-3</v>
      </c>
      <c r="BI126" s="176">
        <f t="shared" si="51"/>
        <v>4.5161110628836806E-3</v>
      </c>
      <c r="BJ126" s="176">
        <f t="shared" si="51"/>
        <v>0</v>
      </c>
      <c r="BK126" s="176">
        <f t="shared" si="51"/>
        <v>0</v>
      </c>
      <c r="BL126" s="176">
        <f t="shared" si="51"/>
        <v>0</v>
      </c>
      <c r="BM126" s="176">
        <f t="shared" si="51"/>
        <v>0</v>
      </c>
      <c r="BN126" s="176">
        <f t="shared" si="51"/>
        <v>0</v>
      </c>
      <c r="BO126" s="176">
        <f t="shared" si="51"/>
        <v>0</v>
      </c>
      <c r="BQ126" s="174"/>
      <c r="BR126" s="177">
        <f t="shared" si="50"/>
        <v>0</v>
      </c>
      <c r="BS126" s="178">
        <f t="shared" si="50"/>
        <v>0</v>
      </c>
      <c r="BT126" s="178">
        <f t="shared" si="50"/>
        <v>0</v>
      </c>
      <c r="BU126" s="178">
        <f t="shared" si="50"/>
        <v>0</v>
      </c>
      <c r="BV126" s="178">
        <f t="shared" si="50"/>
        <v>0</v>
      </c>
      <c r="BW126" s="178">
        <f t="shared" si="50"/>
        <v>0</v>
      </c>
      <c r="BX126" s="178">
        <f t="shared" si="50"/>
        <v>0</v>
      </c>
      <c r="BY126" s="178">
        <f t="shared" si="50"/>
        <v>0</v>
      </c>
      <c r="BZ126" s="178">
        <f t="shared" si="50"/>
        <v>0</v>
      </c>
      <c r="CA126" s="178">
        <f t="shared" si="50"/>
        <v>0</v>
      </c>
      <c r="CB126" s="178">
        <f t="shared" si="50"/>
        <v>0</v>
      </c>
      <c r="CC126" s="178">
        <f t="shared" si="50"/>
        <v>0</v>
      </c>
      <c r="CD126" s="178">
        <f t="shared" si="50"/>
        <v>0</v>
      </c>
      <c r="CE126" s="178">
        <f t="shared" si="50"/>
        <v>0</v>
      </c>
      <c r="CF126" s="178">
        <f t="shared" si="50"/>
        <v>0</v>
      </c>
      <c r="CG126" s="178">
        <f t="shared" si="50"/>
        <v>0</v>
      </c>
      <c r="CH126" s="178">
        <f t="shared" ref="CG126:CS141" si="52">IF(CH$2&lt;$C126,$G126,IF((($C126-CH$2+1)&gt;0),($C126-CH$2+1)*$G126,0))</f>
        <v>0</v>
      </c>
      <c r="CI126" s="178">
        <f t="shared" si="52"/>
        <v>0</v>
      </c>
      <c r="CJ126" s="178">
        <f t="shared" si="52"/>
        <v>0</v>
      </c>
      <c r="CK126" s="178">
        <f t="shared" si="52"/>
        <v>0</v>
      </c>
      <c r="CL126" s="178">
        <f t="shared" si="52"/>
        <v>0</v>
      </c>
      <c r="CM126" s="178">
        <f t="shared" si="52"/>
        <v>0</v>
      </c>
      <c r="CN126" s="178">
        <f t="shared" si="52"/>
        <v>0</v>
      </c>
      <c r="CO126" s="178">
        <f t="shared" si="52"/>
        <v>0</v>
      </c>
      <c r="CP126" s="178">
        <f t="shared" si="52"/>
        <v>0</v>
      </c>
      <c r="CQ126" s="178">
        <f t="shared" si="52"/>
        <v>0</v>
      </c>
      <c r="CR126" s="178">
        <f t="shared" si="52"/>
        <v>0</v>
      </c>
      <c r="CS126" s="178">
        <f t="shared" si="52"/>
        <v>0</v>
      </c>
    </row>
    <row r="127" spans="1:97" x14ac:dyDescent="0.4">
      <c r="A127" s="167">
        <v>1901040</v>
      </c>
      <c r="B127" s="168" t="s">
        <v>243</v>
      </c>
      <c r="C127" s="169">
        <v>14.6641163464132</v>
      </c>
      <c r="D127" s="170">
        <v>1205.081564385976</v>
      </c>
      <c r="E127" s="170">
        <v>990.57704592527216</v>
      </c>
      <c r="F127" s="171">
        <v>3.7836869207216121E-2</v>
      </c>
      <c r="G127" s="170">
        <v>46419.410343352392</v>
      </c>
      <c r="H127" s="172"/>
      <c r="I127" s="170">
        <f t="shared" si="45"/>
        <v>990.57704592527216</v>
      </c>
      <c r="J127" s="170">
        <f t="shared" si="45"/>
        <v>990.57704592527216</v>
      </c>
      <c r="K127" s="170">
        <f t="shared" si="45"/>
        <v>990.57704592527216</v>
      </c>
      <c r="L127" s="170">
        <f t="shared" si="45"/>
        <v>990.57704592527216</v>
      </c>
      <c r="M127" s="170">
        <f t="shared" si="45"/>
        <v>990.57704592527216</v>
      </c>
      <c r="N127" s="170">
        <f t="shared" si="45"/>
        <v>990.57704592527216</v>
      </c>
      <c r="O127" s="170">
        <f t="shared" si="44"/>
        <v>990.57704592527216</v>
      </c>
      <c r="P127" s="170">
        <f t="shared" si="44"/>
        <v>990.57704592527216</v>
      </c>
      <c r="Q127" s="170">
        <f t="shared" si="44"/>
        <v>990.57704592527216</v>
      </c>
      <c r="R127" s="170">
        <f t="shared" si="44"/>
        <v>990.57704592527216</v>
      </c>
      <c r="S127" s="170">
        <f t="shared" si="44"/>
        <v>990.57704592527216</v>
      </c>
      <c r="T127" s="170">
        <f t="shared" si="44"/>
        <v>990.57704592527216</v>
      </c>
      <c r="U127" s="170">
        <f t="shared" si="46"/>
        <v>990.57704592527216</v>
      </c>
      <c r="V127" s="170">
        <f t="shared" si="46"/>
        <v>990.57704592527216</v>
      </c>
      <c r="W127" s="170">
        <f t="shared" ref="W127:AE155" si="53">IF(W$2&lt;$C127,$E127,IF((($C127-W$2+1)&gt;0),($C127-W$2+1)*V127,0))</f>
        <v>657.85840858067263</v>
      </c>
      <c r="X127" s="170">
        <f t="shared" si="53"/>
        <v>0</v>
      </c>
      <c r="Y127" s="170">
        <f t="shared" si="53"/>
        <v>0</v>
      </c>
      <c r="Z127" s="170">
        <f t="shared" si="53"/>
        <v>0</v>
      </c>
      <c r="AA127" s="170">
        <f t="shared" si="53"/>
        <v>0</v>
      </c>
      <c r="AB127" s="170">
        <f t="shared" si="53"/>
        <v>0</v>
      </c>
      <c r="AC127" s="170">
        <f t="shared" si="53"/>
        <v>0</v>
      </c>
      <c r="AD127" s="170">
        <f t="shared" si="53"/>
        <v>0</v>
      </c>
      <c r="AE127" s="170">
        <f t="shared" si="53"/>
        <v>0</v>
      </c>
      <c r="AF127" s="170">
        <f t="shared" si="39"/>
        <v>0</v>
      </c>
      <c r="AG127" s="170">
        <f t="shared" si="39"/>
        <v>0</v>
      </c>
      <c r="AH127" s="170">
        <f t="shared" si="38"/>
        <v>0</v>
      </c>
      <c r="AI127" s="170">
        <f t="shared" si="38"/>
        <v>0</v>
      </c>
      <c r="AJ127" s="170">
        <f t="shared" si="38"/>
        <v>0</v>
      </c>
      <c r="AK127" s="173">
        <f t="shared" si="32"/>
        <v>14525.937051534487</v>
      </c>
      <c r="AM127" s="174"/>
      <c r="AN127" s="175">
        <f t="shared" ref="AN127:BC142" si="54">IF(AN$2&lt;$C127,$F127,IF((($C127-AN$2+1)&gt;0),($C127-AN$2+1)*$F127,0))</f>
        <v>3.7836869207216121E-2</v>
      </c>
      <c r="AO127" s="176">
        <f t="shared" si="54"/>
        <v>3.7836869207216121E-2</v>
      </c>
      <c r="AP127" s="176">
        <f t="shared" si="54"/>
        <v>3.7836869207216121E-2</v>
      </c>
      <c r="AQ127" s="176">
        <f t="shared" si="54"/>
        <v>3.7836869207216121E-2</v>
      </c>
      <c r="AR127" s="176">
        <f t="shared" si="54"/>
        <v>3.7836869207216121E-2</v>
      </c>
      <c r="AS127" s="176">
        <f t="shared" si="54"/>
        <v>3.7836869207216121E-2</v>
      </c>
      <c r="AT127" s="176">
        <f t="shared" si="54"/>
        <v>3.7836869207216121E-2</v>
      </c>
      <c r="AU127" s="176">
        <f t="shared" si="54"/>
        <v>3.7836869207216121E-2</v>
      </c>
      <c r="AV127" s="176">
        <f t="shared" si="54"/>
        <v>3.7836869207216121E-2</v>
      </c>
      <c r="AW127" s="176">
        <f t="shared" si="54"/>
        <v>3.7836869207216121E-2</v>
      </c>
      <c r="AX127" s="176">
        <f t="shared" si="54"/>
        <v>3.7836869207216121E-2</v>
      </c>
      <c r="AY127" s="176">
        <f t="shared" si="54"/>
        <v>3.7836869207216121E-2</v>
      </c>
      <c r="AZ127" s="176">
        <f t="shared" si="54"/>
        <v>3.7836869207216121E-2</v>
      </c>
      <c r="BA127" s="176">
        <f t="shared" si="54"/>
        <v>3.7836869207216121E-2</v>
      </c>
      <c r="BB127" s="176">
        <f t="shared" si="54"/>
        <v>2.5128083337610491E-2</v>
      </c>
      <c r="BC127" s="176">
        <f t="shared" si="54"/>
        <v>0</v>
      </c>
      <c r="BD127" s="176">
        <f t="shared" si="51"/>
        <v>0</v>
      </c>
      <c r="BE127" s="176">
        <f t="shared" si="51"/>
        <v>0</v>
      </c>
      <c r="BF127" s="176">
        <f t="shared" si="51"/>
        <v>0</v>
      </c>
      <c r="BG127" s="176">
        <f t="shared" si="51"/>
        <v>0</v>
      </c>
      <c r="BH127" s="176">
        <f t="shared" si="51"/>
        <v>0</v>
      </c>
      <c r="BI127" s="176">
        <f t="shared" si="51"/>
        <v>0</v>
      </c>
      <c r="BJ127" s="176">
        <f t="shared" si="51"/>
        <v>0</v>
      </c>
      <c r="BK127" s="176">
        <f t="shared" si="51"/>
        <v>0</v>
      </c>
      <c r="BL127" s="176">
        <f t="shared" si="51"/>
        <v>0</v>
      </c>
      <c r="BM127" s="176">
        <f t="shared" si="51"/>
        <v>0</v>
      </c>
      <c r="BN127" s="176">
        <f t="shared" si="51"/>
        <v>0</v>
      </c>
      <c r="BO127" s="176">
        <f t="shared" si="51"/>
        <v>0</v>
      </c>
      <c r="BQ127" s="174"/>
      <c r="BR127" s="177">
        <f t="shared" ref="BR127:CG142" si="55">IF(BR$2&lt;$C127,$G127,IF((($C127-BR$2+1)&gt;0),($C127-BR$2+1)*$G127,0))</f>
        <v>46419.410343352392</v>
      </c>
      <c r="BS127" s="178">
        <f t="shared" si="55"/>
        <v>46419.410343352392</v>
      </c>
      <c r="BT127" s="178">
        <f t="shared" si="55"/>
        <v>46419.410343352392</v>
      </c>
      <c r="BU127" s="178">
        <f t="shared" si="55"/>
        <v>46419.410343352392</v>
      </c>
      <c r="BV127" s="178">
        <f t="shared" si="55"/>
        <v>46419.410343352392</v>
      </c>
      <c r="BW127" s="178">
        <f t="shared" si="55"/>
        <v>46419.410343352392</v>
      </c>
      <c r="BX127" s="178">
        <f t="shared" si="55"/>
        <v>46419.410343352392</v>
      </c>
      <c r="BY127" s="178">
        <f t="shared" si="55"/>
        <v>46419.410343352392</v>
      </c>
      <c r="BZ127" s="178">
        <f t="shared" si="55"/>
        <v>46419.410343352392</v>
      </c>
      <c r="CA127" s="178">
        <f t="shared" si="55"/>
        <v>46419.410343352392</v>
      </c>
      <c r="CB127" s="178">
        <f t="shared" si="55"/>
        <v>46419.410343352392</v>
      </c>
      <c r="CC127" s="178">
        <f t="shared" si="55"/>
        <v>46419.410343352392</v>
      </c>
      <c r="CD127" s="178">
        <f t="shared" si="55"/>
        <v>46419.410343352392</v>
      </c>
      <c r="CE127" s="178">
        <f t="shared" si="55"/>
        <v>46419.410343352392</v>
      </c>
      <c r="CF127" s="178">
        <f t="shared" si="55"/>
        <v>30827.889199882309</v>
      </c>
      <c r="CG127" s="178">
        <f t="shared" si="55"/>
        <v>0</v>
      </c>
      <c r="CH127" s="178">
        <f t="shared" si="52"/>
        <v>0</v>
      </c>
      <c r="CI127" s="178">
        <f t="shared" si="52"/>
        <v>0</v>
      </c>
      <c r="CJ127" s="178">
        <f t="shared" si="52"/>
        <v>0</v>
      </c>
      <c r="CK127" s="178">
        <f t="shared" si="52"/>
        <v>0</v>
      </c>
      <c r="CL127" s="178">
        <f t="shared" si="52"/>
        <v>0</v>
      </c>
      <c r="CM127" s="178">
        <f t="shared" si="52"/>
        <v>0</v>
      </c>
      <c r="CN127" s="178">
        <f t="shared" si="52"/>
        <v>0</v>
      </c>
      <c r="CO127" s="178">
        <f t="shared" si="52"/>
        <v>0</v>
      </c>
      <c r="CP127" s="178">
        <f t="shared" si="52"/>
        <v>0</v>
      </c>
      <c r="CQ127" s="178">
        <f t="shared" si="52"/>
        <v>0</v>
      </c>
      <c r="CR127" s="178">
        <f t="shared" si="52"/>
        <v>0</v>
      </c>
      <c r="CS127" s="178">
        <f t="shared" si="52"/>
        <v>0</v>
      </c>
    </row>
    <row r="128" spans="1:97" x14ac:dyDescent="0.4">
      <c r="A128" s="167">
        <v>1901046</v>
      </c>
      <c r="B128" s="168" t="s">
        <v>243</v>
      </c>
      <c r="C128" s="169">
        <v>14.6641163464132</v>
      </c>
      <c r="D128" s="170">
        <v>503.26237093955041</v>
      </c>
      <c r="E128" s="170">
        <v>413.68166891231039</v>
      </c>
      <c r="F128" s="171">
        <v>3.9503760131890615E-2</v>
      </c>
      <c r="G128" s="170">
        <v>0</v>
      </c>
      <c r="H128" s="172"/>
      <c r="I128" s="170">
        <f t="shared" si="45"/>
        <v>413.68166891231039</v>
      </c>
      <c r="J128" s="170">
        <f t="shared" si="45"/>
        <v>413.68166891231039</v>
      </c>
      <c r="K128" s="170">
        <f t="shared" si="45"/>
        <v>413.68166891231039</v>
      </c>
      <c r="L128" s="170">
        <f t="shared" si="45"/>
        <v>413.68166891231039</v>
      </c>
      <c r="M128" s="170">
        <f t="shared" si="45"/>
        <v>413.68166891231039</v>
      </c>
      <c r="N128" s="170">
        <f t="shared" si="45"/>
        <v>413.68166891231039</v>
      </c>
      <c r="O128" s="170">
        <f t="shared" si="44"/>
        <v>413.68166891231039</v>
      </c>
      <c r="P128" s="170">
        <f t="shared" si="44"/>
        <v>413.68166891231039</v>
      </c>
      <c r="Q128" s="170">
        <f t="shared" si="44"/>
        <v>413.68166891231039</v>
      </c>
      <c r="R128" s="170">
        <f t="shared" si="44"/>
        <v>413.68166891231039</v>
      </c>
      <c r="S128" s="170">
        <f t="shared" si="44"/>
        <v>413.68166891231039</v>
      </c>
      <c r="T128" s="170">
        <f t="shared" si="44"/>
        <v>413.68166891231039</v>
      </c>
      <c r="U128" s="170">
        <f t="shared" si="44"/>
        <v>413.68166891231039</v>
      </c>
      <c r="V128" s="170">
        <f t="shared" si="44"/>
        <v>413.68166891231039</v>
      </c>
      <c r="W128" s="170">
        <f t="shared" si="53"/>
        <v>274.73275853615877</v>
      </c>
      <c r="X128" s="170">
        <f t="shared" si="53"/>
        <v>0</v>
      </c>
      <c r="Y128" s="170">
        <f t="shared" si="53"/>
        <v>0</v>
      </c>
      <c r="Z128" s="170">
        <f t="shared" si="53"/>
        <v>0</v>
      </c>
      <c r="AA128" s="170">
        <f t="shared" si="53"/>
        <v>0</v>
      </c>
      <c r="AB128" s="170">
        <f t="shared" si="53"/>
        <v>0</v>
      </c>
      <c r="AC128" s="170">
        <f t="shared" si="53"/>
        <v>0</v>
      </c>
      <c r="AD128" s="170">
        <f t="shared" si="53"/>
        <v>0</v>
      </c>
      <c r="AE128" s="170">
        <f t="shared" si="53"/>
        <v>0</v>
      </c>
      <c r="AF128" s="170">
        <f t="shared" si="39"/>
        <v>0</v>
      </c>
      <c r="AG128" s="170">
        <f t="shared" si="39"/>
        <v>0</v>
      </c>
      <c r="AH128" s="170">
        <f t="shared" si="38"/>
        <v>0</v>
      </c>
      <c r="AI128" s="170">
        <f t="shared" si="38"/>
        <v>0</v>
      </c>
      <c r="AJ128" s="170">
        <f t="shared" si="38"/>
        <v>0</v>
      </c>
      <c r="AK128" s="173">
        <f t="shared" si="32"/>
        <v>6066.2761233085048</v>
      </c>
      <c r="AM128" s="174"/>
      <c r="AN128" s="175">
        <f t="shared" si="54"/>
        <v>3.9503760131890615E-2</v>
      </c>
      <c r="AO128" s="176">
        <f t="shared" si="54"/>
        <v>3.9503760131890615E-2</v>
      </c>
      <c r="AP128" s="176">
        <f t="shared" si="54"/>
        <v>3.9503760131890615E-2</v>
      </c>
      <c r="AQ128" s="176">
        <f t="shared" si="54"/>
        <v>3.9503760131890615E-2</v>
      </c>
      <c r="AR128" s="176">
        <f t="shared" si="54"/>
        <v>3.9503760131890615E-2</v>
      </c>
      <c r="AS128" s="176">
        <f t="shared" si="54"/>
        <v>3.9503760131890615E-2</v>
      </c>
      <c r="AT128" s="176">
        <f t="shared" si="54"/>
        <v>3.9503760131890615E-2</v>
      </c>
      <c r="AU128" s="176">
        <f t="shared" si="54"/>
        <v>3.9503760131890615E-2</v>
      </c>
      <c r="AV128" s="176">
        <f t="shared" si="54"/>
        <v>3.9503760131890615E-2</v>
      </c>
      <c r="AW128" s="176">
        <f t="shared" si="54"/>
        <v>3.9503760131890615E-2</v>
      </c>
      <c r="AX128" s="176">
        <f t="shared" si="54"/>
        <v>3.9503760131890615E-2</v>
      </c>
      <c r="AY128" s="176">
        <f t="shared" si="54"/>
        <v>3.9503760131890615E-2</v>
      </c>
      <c r="AZ128" s="176">
        <f t="shared" si="54"/>
        <v>3.9503760131890615E-2</v>
      </c>
      <c r="BA128" s="176">
        <f t="shared" si="54"/>
        <v>3.9503760131890615E-2</v>
      </c>
      <c r="BB128" s="176">
        <f t="shared" si="54"/>
        <v>2.6235092848374639E-2</v>
      </c>
      <c r="BC128" s="176">
        <f t="shared" si="51"/>
        <v>0</v>
      </c>
      <c r="BD128" s="176">
        <f t="shared" si="51"/>
        <v>0</v>
      </c>
      <c r="BE128" s="176">
        <f t="shared" si="51"/>
        <v>0</v>
      </c>
      <c r="BF128" s="176">
        <f t="shared" si="51"/>
        <v>0</v>
      </c>
      <c r="BG128" s="176">
        <f t="shared" si="51"/>
        <v>0</v>
      </c>
      <c r="BH128" s="176">
        <f t="shared" si="51"/>
        <v>0</v>
      </c>
      <c r="BI128" s="176">
        <f t="shared" si="51"/>
        <v>0</v>
      </c>
      <c r="BJ128" s="176">
        <f t="shared" si="51"/>
        <v>0</v>
      </c>
      <c r="BK128" s="176">
        <f t="shared" si="51"/>
        <v>0</v>
      </c>
      <c r="BL128" s="176">
        <f t="shared" si="51"/>
        <v>0</v>
      </c>
      <c r="BM128" s="176">
        <f t="shared" si="51"/>
        <v>0</v>
      </c>
      <c r="BN128" s="176">
        <f t="shared" si="51"/>
        <v>0</v>
      </c>
      <c r="BO128" s="176">
        <f t="shared" si="51"/>
        <v>0</v>
      </c>
      <c r="BQ128" s="174"/>
      <c r="BR128" s="177">
        <f t="shared" si="55"/>
        <v>0</v>
      </c>
      <c r="BS128" s="178">
        <f t="shared" si="55"/>
        <v>0</v>
      </c>
      <c r="BT128" s="178">
        <f t="shared" si="55"/>
        <v>0</v>
      </c>
      <c r="BU128" s="178">
        <f t="shared" si="55"/>
        <v>0</v>
      </c>
      <c r="BV128" s="178">
        <f t="shared" si="55"/>
        <v>0</v>
      </c>
      <c r="BW128" s="178">
        <f t="shared" si="55"/>
        <v>0</v>
      </c>
      <c r="BX128" s="178">
        <f t="shared" si="55"/>
        <v>0</v>
      </c>
      <c r="BY128" s="178">
        <f t="shared" si="55"/>
        <v>0</v>
      </c>
      <c r="BZ128" s="178">
        <f t="shared" si="55"/>
        <v>0</v>
      </c>
      <c r="CA128" s="178">
        <f t="shared" si="55"/>
        <v>0</v>
      </c>
      <c r="CB128" s="178">
        <f t="shared" si="55"/>
        <v>0</v>
      </c>
      <c r="CC128" s="178">
        <f t="shared" si="55"/>
        <v>0</v>
      </c>
      <c r="CD128" s="178">
        <f t="shared" si="55"/>
        <v>0</v>
      </c>
      <c r="CE128" s="178">
        <f t="shared" si="55"/>
        <v>0</v>
      </c>
      <c r="CF128" s="178">
        <f t="shared" si="55"/>
        <v>0</v>
      </c>
      <c r="CG128" s="178">
        <f t="shared" si="52"/>
        <v>0</v>
      </c>
      <c r="CH128" s="178">
        <f t="shared" si="52"/>
        <v>0</v>
      </c>
      <c r="CI128" s="178">
        <f t="shared" si="52"/>
        <v>0</v>
      </c>
      <c r="CJ128" s="178">
        <f t="shared" si="52"/>
        <v>0</v>
      </c>
      <c r="CK128" s="178">
        <f t="shared" si="52"/>
        <v>0</v>
      </c>
      <c r="CL128" s="178">
        <f t="shared" si="52"/>
        <v>0</v>
      </c>
      <c r="CM128" s="178">
        <f t="shared" si="52"/>
        <v>0</v>
      </c>
      <c r="CN128" s="178">
        <f t="shared" si="52"/>
        <v>0</v>
      </c>
      <c r="CO128" s="178">
        <f t="shared" si="52"/>
        <v>0</v>
      </c>
      <c r="CP128" s="178">
        <f t="shared" si="52"/>
        <v>0</v>
      </c>
      <c r="CQ128" s="178">
        <f t="shared" si="52"/>
        <v>0</v>
      </c>
      <c r="CR128" s="178">
        <f t="shared" si="52"/>
        <v>0</v>
      </c>
      <c r="CS128" s="178">
        <f t="shared" si="52"/>
        <v>0</v>
      </c>
    </row>
    <row r="129" spans="1:97" x14ac:dyDescent="0.4">
      <c r="A129" s="167">
        <v>1901071</v>
      </c>
      <c r="B129" s="168" t="s">
        <v>244</v>
      </c>
      <c r="C129" s="169">
        <v>9.580556012989959</v>
      </c>
      <c r="D129" s="170">
        <v>34.338497384825523</v>
      </c>
      <c r="E129" s="170">
        <v>28.22624485032658</v>
      </c>
      <c r="F129" s="171">
        <v>4.8280100420125252E-3</v>
      </c>
      <c r="G129" s="170">
        <v>0</v>
      </c>
      <c r="H129" s="172"/>
      <c r="I129" s="170">
        <f t="shared" si="45"/>
        <v>28.22624485032658</v>
      </c>
      <c r="J129" s="170">
        <f t="shared" si="45"/>
        <v>28.22624485032658</v>
      </c>
      <c r="K129" s="170">
        <f t="shared" si="45"/>
        <v>28.22624485032658</v>
      </c>
      <c r="L129" s="170">
        <f t="shared" si="45"/>
        <v>28.22624485032658</v>
      </c>
      <c r="M129" s="170">
        <f t="shared" si="45"/>
        <v>28.22624485032658</v>
      </c>
      <c r="N129" s="170">
        <f t="shared" si="45"/>
        <v>28.22624485032658</v>
      </c>
      <c r="O129" s="170">
        <f t="shared" si="44"/>
        <v>28.22624485032658</v>
      </c>
      <c r="P129" s="170">
        <f t="shared" si="44"/>
        <v>28.22624485032658</v>
      </c>
      <c r="Q129" s="170">
        <f t="shared" si="44"/>
        <v>28.22624485032658</v>
      </c>
      <c r="R129" s="170">
        <f t="shared" si="44"/>
        <v>16.386916171983959</v>
      </c>
      <c r="S129" s="170">
        <f t="shared" si="44"/>
        <v>0</v>
      </c>
      <c r="T129" s="170">
        <f t="shared" si="44"/>
        <v>0</v>
      </c>
      <c r="U129" s="170">
        <f t="shared" si="44"/>
        <v>0</v>
      </c>
      <c r="V129" s="170">
        <f t="shared" si="44"/>
        <v>0</v>
      </c>
      <c r="W129" s="170">
        <f t="shared" si="53"/>
        <v>0</v>
      </c>
      <c r="X129" s="170">
        <f t="shared" si="53"/>
        <v>0</v>
      </c>
      <c r="Y129" s="170">
        <f t="shared" si="53"/>
        <v>0</v>
      </c>
      <c r="Z129" s="170">
        <f t="shared" si="53"/>
        <v>0</v>
      </c>
      <c r="AA129" s="170">
        <f t="shared" si="53"/>
        <v>0</v>
      </c>
      <c r="AB129" s="170">
        <f t="shared" si="53"/>
        <v>0</v>
      </c>
      <c r="AC129" s="170">
        <f t="shared" si="53"/>
        <v>0</v>
      </c>
      <c r="AD129" s="170">
        <f t="shared" si="53"/>
        <v>0</v>
      </c>
      <c r="AE129" s="170">
        <f t="shared" si="53"/>
        <v>0</v>
      </c>
      <c r="AF129" s="170">
        <f t="shared" si="39"/>
        <v>0</v>
      </c>
      <c r="AG129" s="170">
        <f t="shared" si="39"/>
        <v>0</v>
      </c>
      <c r="AH129" s="170">
        <f t="shared" si="38"/>
        <v>0</v>
      </c>
      <c r="AI129" s="170">
        <f t="shared" si="38"/>
        <v>0</v>
      </c>
      <c r="AJ129" s="170">
        <f t="shared" si="38"/>
        <v>0</v>
      </c>
      <c r="AK129" s="173">
        <f t="shared" si="32"/>
        <v>270.42311982492311</v>
      </c>
      <c r="AM129" s="174"/>
      <c r="AN129" s="175">
        <f t="shared" si="54"/>
        <v>4.8280100420125252E-3</v>
      </c>
      <c r="AO129" s="176">
        <f t="shared" si="54"/>
        <v>4.8280100420125252E-3</v>
      </c>
      <c r="AP129" s="176">
        <f t="shared" si="54"/>
        <v>4.8280100420125252E-3</v>
      </c>
      <c r="AQ129" s="176">
        <f t="shared" si="54"/>
        <v>4.8280100420125252E-3</v>
      </c>
      <c r="AR129" s="176">
        <f t="shared" si="54"/>
        <v>4.8280100420125252E-3</v>
      </c>
      <c r="AS129" s="176">
        <f t="shared" si="54"/>
        <v>4.8280100420125252E-3</v>
      </c>
      <c r="AT129" s="176">
        <f t="shared" si="54"/>
        <v>4.8280100420125252E-3</v>
      </c>
      <c r="AU129" s="176">
        <f t="shared" si="54"/>
        <v>4.8280100420125252E-3</v>
      </c>
      <c r="AV129" s="176">
        <f t="shared" si="54"/>
        <v>4.8280100420125252E-3</v>
      </c>
      <c r="AW129" s="176">
        <f t="shared" si="54"/>
        <v>2.8029302606662758E-3</v>
      </c>
      <c r="AX129" s="176">
        <f t="shared" si="54"/>
        <v>0</v>
      </c>
      <c r="AY129" s="176">
        <f t="shared" si="54"/>
        <v>0</v>
      </c>
      <c r="AZ129" s="176">
        <f t="shared" si="54"/>
        <v>0</v>
      </c>
      <c r="BA129" s="176">
        <f t="shared" si="54"/>
        <v>0</v>
      </c>
      <c r="BB129" s="176">
        <f t="shared" si="54"/>
        <v>0</v>
      </c>
      <c r="BC129" s="176">
        <f t="shared" si="51"/>
        <v>0</v>
      </c>
      <c r="BD129" s="176">
        <f t="shared" si="51"/>
        <v>0</v>
      </c>
      <c r="BE129" s="176">
        <f t="shared" si="51"/>
        <v>0</v>
      </c>
      <c r="BF129" s="176">
        <f t="shared" si="51"/>
        <v>0</v>
      </c>
      <c r="BG129" s="176">
        <f t="shared" si="51"/>
        <v>0</v>
      </c>
      <c r="BH129" s="176">
        <f t="shared" si="51"/>
        <v>0</v>
      </c>
      <c r="BI129" s="176">
        <f t="shared" si="51"/>
        <v>0</v>
      </c>
      <c r="BJ129" s="176">
        <f t="shared" si="51"/>
        <v>0</v>
      </c>
      <c r="BK129" s="176">
        <f t="shared" si="51"/>
        <v>0</v>
      </c>
      <c r="BL129" s="176">
        <f t="shared" si="51"/>
        <v>0</v>
      </c>
      <c r="BM129" s="176">
        <f t="shared" si="51"/>
        <v>0</v>
      </c>
      <c r="BN129" s="176">
        <f t="shared" si="51"/>
        <v>0</v>
      </c>
      <c r="BO129" s="176">
        <f t="shared" si="51"/>
        <v>0</v>
      </c>
      <c r="BQ129" s="174"/>
      <c r="BR129" s="177">
        <f t="shared" si="55"/>
        <v>0</v>
      </c>
      <c r="BS129" s="178">
        <f t="shared" si="55"/>
        <v>0</v>
      </c>
      <c r="BT129" s="178">
        <f t="shared" si="55"/>
        <v>0</v>
      </c>
      <c r="BU129" s="178">
        <f t="shared" si="55"/>
        <v>0</v>
      </c>
      <c r="BV129" s="178">
        <f t="shared" si="55"/>
        <v>0</v>
      </c>
      <c r="BW129" s="178">
        <f t="shared" si="55"/>
        <v>0</v>
      </c>
      <c r="BX129" s="178">
        <f t="shared" si="55"/>
        <v>0</v>
      </c>
      <c r="BY129" s="178">
        <f t="shared" si="55"/>
        <v>0</v>
      </c>
      <c r="BZ129" s="178">
        <f t="shared" si="55"/>
        <v>0</v>
      </c>
      <c r="CA129" s="178">
        <f t="shared" si="55"/>
        <v>0</v>
      </c>
      <c r="CB129" s="178">
        <f t="shared" si="55"/>
        <v>0</v>
      </c>
      <c r="CC129" s="178">
        <f t="shared" si="55"/>
        <v>0</v>
      </c>
      <c r="CD129" s="178">
        <f t="shared" si="55"/>
        <v>0</v>
      </c>
      <c r="CE129" s="178">
        <f t="shared" si="55"/>
        <v>0</v>
      </c>
      <c r="CF129" s="178">
        <f t="shared" si="55"/>
        <v>0</v>
      </c>
      <c r="CG129" s="178">
        <f t="shared" si="52"/>
        <v>0</v>
      </c>
      <c r="CH129" s="178">
        <f t="shared" si="52"/>
        <v>0</v>
      </c>
      <c r="CI129" s="178">
        <f t="shared" si="52"/>
        <v>0</v>
      </c>
      <c r="CJ129" s="178">
        <f t="shared" si="52"/>
        <v>0</v>
      </c>
      <c r="CK129" s="178">
        <f t="shared" si="52"/>
        <v>0</v>
      </c>
      <c r="CL129" s="178">
        <f t="shared" si="52"/>
        <v>0</v>
      </c>
      <c r="CM129" s="178">
        <f t="shared" si="52"/>
        <v>0</v>
      </c>
      <c r="CN129" s="178">
        <f t="shared" si="52"/>
        <v>0</v>
      </c>
      <c r="CO129" s="178">
        <f t="shared" si="52"/>
        <v>0</v>
      </c>
      <c r="CP129" s="178">
        <f t="shared" si="52"/>
        <v>0</v>
      </c>
      <c r="CQ129" s="178">
        <f t="shared" si="52"/>
        <v>0</v>
      </c>
      <c r="CR129" s="178">
        <f t="shared" si="52"/>
        <v>0</v>
      </c>
      <c r="CS129" s="178">
        <f t="shared" si="52"/>
        <v>0</v>
      </c>
    </row>
    <row r="130" spans="1:97" x14ac:dyDescent="0.4">
      <c r="A130" s="167">
        <v>1901072</v>
      </c>
      <c r="B130" s="168" t="s">
        <v>244</v>
      </c>
      <c r="C130" s="169">
        <v>9.580556012989959</v>
      </c>
      <c r="D130" s="170">
        <v>39.65933407324151</v>
      </c>
      <c r="E130" s="170">
        <v>32.599972608204517</v>
      </c>
      <c r="F130" s="171">
        <v>5.449923199966681E-3</v>
      </c>
      <c r="G130" s="170">
        <v>0</v>
      </c>
      <c r="H130" s="172"/>
      <c r="I130" s="170">
        <f t="shared" si="45"/>
        <v>32.599972608204517</v>
      </c>
      <c r="J130" s="170">
        <f t="shared" si="45"/>
        <v>32.599972608204517</v>
      </c>
      <c r="K130" s="170">
        <f t="shared" si="45"/>
        <v>32.599972608204517</v>
      </c>
      <c r="L130" s="170">
        <f t="shared" si="45"/>
        <v>32.599972608204517</v>
      </c>
      <c r="M130" s="170">
        <f t="shared" si="45"/>
        <v>32.599972608204517</v>
      </c>
      <c r="N130" s="170">
        <f t="shared" si="45"/>
        <v>32.599972608204517</v>
      </c>
      <c r="O130" s="170">
        <f t="shared" si="44"/>
        <v>32.599972608204517</v>
      </c>
      <c r="P130" s="170">
        <f t="shared" si="44"/>
        <v>32.599972608204517</v>
      </c>
      <c r="Q130" s="170">
        <f t="shared" si="44"/>
        <v>32.599972608204517</v>
      </c>
      <c r="R130" s="170">
        <f t="shared" si="44"/>
        <v>18.926110121001088</v>
      </c>
      <c r="S130" s="170">
        <f t="shared" si="44"/>
        <v>0</v>
      </c>
      <c r="T130" s="170">
        <f t="shared" si="44"/>
        <v>0</v>
      </c>
      <c r="U130" s="170">
        <f t="shared" si="44"/>
        <v>0</v>
      </c>
      <c r="V130" s="170">
        <f t="shared" si="44"/>
        <v>0</v>
      </c>
      <c r="W130" s="170">
        <f t="shared" si="53"/>
        <v>0</v>
      </c>
      <c r="X130" s="170">
        <f t="shared" si="53"/>
        <v>0</v>
      </c>
      <c r="Y130" s="170">
        <f t="shared" si="53"/>
        <v>0</v>
      </c>
      <c r="Z130" s="170">
        <f t="shared" si="53"/>
        <v>0</v>
      </c>
      <c r="AA130" s="170">
        <f t="shared" si="53"/>
        <v>0</v>
      </c>
      <c r="AB130" s="170">
        <f t="shared" si="53"/>
        <v>0</v>
      </c>
      <c r="AC130" s="170">
        <f t="shared" si="53"/>
        <v>0</v>
      </c>
      <c r="AD130" s="170">
        <f t="shared" si="53"/>
        <v>0</v>
      </c>
      <c r="AE130" s="170">
        <f t="shared" si="53"/>
        <v>0</v>
      </c>
      <c r="AF130" s="170">
        <f t="shared" si="39"/>
        <v>0</v>
      </c>
      <c r="AG130" s="170">
        <f t="shared" si="39"/>
        <v>0</v>
      </c>
      <c r="AH130" s="170">
        <f t="shared" si="38"/>
        <v>0</v>
      </c>
      <c r="AI130" s="170">
        <f t="shared" si="38"/>
        <v>0</v>
      </c>
      <c r="AJ130" s="170">
        <f t="shared" si="38"/>
        <v>0</v>
      </c>
      <c r="AK130" s="173">
        <f t="shared" si="32"/>
        <v>312.32586359484173</v>
      </c>
      <c r="AM130" s="174"/>
      <c r="AN130" s="175">
        <f t="shared" si="54"/>
        <v>5.449923199966681E-3</v>
      </c>
      <c r="AO130" s="176">
        <f t="shared" si="54"/>
        <v>5.449923199966681E-3</v>
      </c>
      <c r="AP130" s="176">
        <f t="shared" si="54"/>
        <v>5.449923199966681E-3</v>
      </c>
      <c r="AQ130" s="176">
        <f t="shared" si="54"/>
        <v>5.449923199966681E-3</v>
      </c>
      <c r="AR130" s="176">
        <f t="shared" si="54"/>
        <v>5.449923199966681E-3</v>
      </c>
      <c r="AS130" s="176">
        <f t="shared" si="54"/>
        <v>5.449923199966681E-3</v>
      </c>
      <c r="AT130" s="176">
        <f t="shared" si="54"/>
        <v>5.449923199966681E-3</v>
      </c>
      <c r="AU130" s="176">
        <f t="shared" si="54"/>
        <v>5.449923199966681E-3</v>
      </c>
      <c r="AV130" s="176">
        <f t="shared" si="54"/>
        <v>5.449923199966681E-3</v>
      </c>
      <c r="AW130" s="176">
        <f t="shared" si="54"/>
        <v>3.1639856840741352E-3</v>
      </c>
      <c r="AX130" s="176">
        <f t="shared" si="54"/>
        <v>0</v>
      </c>
      <c r="AY130" s="176">
        <f t="shared" si="54"/>
        <v>0</v>
      </c>
      <c r="AZ130" s="176">
        <f t="shared" si="54"/>
        <v>0</v>
      </c>
      <c r="BA130" s="176">
        <f t="shared" si="54"/>
        <v>0</v>
      </c>
      <c r="BB130" s="176">
        <f t="shared" si="54"/>
        <v>0</v>
      </c>
      <c r="BC130" s="176">
        <f t="shared" si="51"/>
        <v>0</v>
      </c>
      <c r="BD130" s="176">
        <f t="shared" si="51"/>
        <v>0</v>
      </c>
      <c r="BE130" s="176">
        <f t="shared" si="51"/>
        <v>0</v>
      </c>
      <c r="BF130" s="176">
        <f t="shared" si="51"/>
        <v>0</v>
      </c>
      <c r="BG130" s="176">
        <f t="shared" si="51"/>
        <v>0</v>
      </c>
      <c r="BH130" s="176">
        <f t="shared" si="51"/>
        <v>0</v>
      </c>
      <c r="BI130" s="176">
        <f t="shared" si="51"/>
        <v>0</v>
      </c>
      <c r="BJ130" s="176">
        <f t="shared" si="51"/>
        <v>0</v>
      </c>
      <c r="BK130" s="176">
        <f t="shared" si="51"/>
        <v>0</v>
      </c>
      <c r="BL130" s="176">
        <f t="shared" si="51"/>
        <v>0</v>
      </c>
      <c r="BM130" s="176">
        <f t="shared" si="51"/>
        <v>0</v>
      </c>
      <c r="BN130" s="176">
        <f t="shared" si="51"/>
        <v>0</v>
      </c>
      <c r="BO130" s="176">
        <f t="shared" si="51"/>
        <v>0</v>
      </c>
      <c r="BQ130" s="174"/>
      <c r="BR130" s="177">
        <f t="shared" si="55"/>
        <v>0</v>
      </c>
      <c r="BS130" s="178">
        <f t="shared" si="55"/>
        <v>0</v>
      </c>
      <c r="BT130" s="178">
        <f t="shared" si="55"/>
        <v>0</v>
      </c>
      <c r="BU130" s="178">
        <f t="shared" si="55"/>
        <v>0</v>
      </c>
      <c r="BV130" s="178">
        <f t="shared" si="55"/>
        <v>0</v>
      </c>
      <c r="BW130" s="178">
        <f t="shared" si="55"/>
        <v>0</v>
      </c>
      <c r="BX130" s="178">
        <f t="shared" si="55"/>
        <v>0</v>
      </c>
      <c r="BY130" s="178">
        <f t="shared" si="55"/>
        <v>0</v>
      </c>
      <c r="BZ130" s="178">
        <f t="shared" si="55"/>
        <v>0</v>
      </c>
      <c r="CA130" s="178">
        <f t="shared" si="55"/>
        <v>0</v>
      </c>
      <c r="CB130" s="178">
        <f t="shared" si="55"/>
        <v>0</v>
      </c>
      <c r="CC130" s="178">
        <f t="shared" si="55"/>
        <v>0</v>
      </c>
      <c r="CD130" s="178">
        <f t="shared" si="55"/>
        <v>0</v>
      </c>
      <c r="CE130" s="178">
        <f t="shared" si="55"/>
        <v>0</v>
      </c>
      <c r="CF130" s="178">
        <f t="shared" si="55"/>
        <v>0</v>
      </c>
      <c r="CG130" s="178">
        <f t="shared" si="52"/>
        <v>0</v>
      </c>
      <c r="CH130" s="178">
        <f t="shared" si="52"/>
        <v>0</v>
      </c>
      <c r="CI130" s="178">
        <f t="shared" si="52"/>
        <v>0</v>
      </c>
      <c r="CJ130" s="178">
        <f t="shared" si="52"/>
        <v>0</v>
      </c>
      <c r="CK130" s="178">
        <f t="shared" si="52"/>
        <v>0</v>
      </c>
      <c r="CL130" s="178">
        <f t="shared" si="52"/>
        <v>0</v>
      </c>
      <c r="CM130" s="178">
        <f t="shared" si="52"/>
        <v>0</v>
      </c>
      <c r="CN130" s="178">
        <f t="shared" si="52"/>
        <v>0</v>
      </c>
      <c r="CO130" s="178">
        <f t="shared" si="52"/>
        <v>0</v>
      </c>
      <c r="CP130" s="178">
        <f t="shared" si="52"/>
        <v>0</v>
      </c>
      <c r="CQ130" s="178">
        <f t="shared" si="52"/>
        <v>0</v>
      </c>
      <c r="CR130" s="178">
        <f t="shared" si="52"/>
        <v>0</v>
      </c>
      <c r="CS130" s="178">
        <f t="shared" si="52"/>
        <v>0</v>
      </c>
    </row>
    <row r="131" spans="1:97" x14ac:dyDescent="0.4">
      <c r="A131" s="167">
        <v>1901091</v>
      </c>
      <c r="B131" s="168" t="s">
        <v>243</v>
      </c>
      <c r="C131" s="169">
        <v>19.552155128550936</v>
      </c>
      <c r="D131" s="170">
        <v>0</v>
      </c>
      <c r="E131" s="170">
        <v>0</v>
      </c>
      <c r="F131" s="171">
        <v>0</v>
      </c>
      <c r="G131" s="170">
        <v>3582.3524646142664</v>
      </c>
      <c r="H131" s="172"/>
      <c r="I131" s="170">
        <f t="shared" si="45"/>
        <v>0</v>
      </c>
      <c r="J131" s="170">
        <f t="shared" si="45"/>
        <v>0</v>
      </c>
      <c r="K131" s="170">
        <f t="shared" si="45"/>
        <v>0</v>
      </c>
      <c r="L131" s="170">
        <f t="shared" si="45"/>
        <v>0</v>
      </c>
      <c r="M131" s="170">
        <f t="shared" si="45"/>
        <v>0</v>
      </c>
      <c r="N131" s="170">
        <f t="shared" si="45"/>
        <v>0</v>
      </c>
      <c r="O131" s="170">
        <f t="shared" si="44"/>
        <v>0</v>
      </c>
      <c r="P131" s="170">
        <f t="shared" si="44"/>
        <v>0</v>
      </c>
      <c r="Q131" s="170">
        <f t="shared" si="44"/>
        <v>0</v>
      </c>
      <c r="R131" s="170">
        <f t="shared" si="44"/>
        <v>0</v>
      </c>
      <c r="S131" s="170">
        <f t="shared" si="44"/>
        <v>0</v>
      </c>
      <c r="T131" s="170">
        <f t="shared" si="44"/>
        <v>0</v>
      </c>
      <c r="U131" s="170">
        <f t="shared" si="44"/>
        <v>0</v>
      </c>
      <c r="V131" s="170">
        <f t="shared" si="44"/>
        <v>0</v>
      </c>
      <c r="W131" s="170">
        <f t="shared" si="53"/>
        <v>0</v>
      </c>
      <c r="X131" s="170">
        <f t="shared" si="53"/>
        <v>0</v>
      </c>
      <c r="Y131" s="170">
        <f t="shared" si="53"/>
        <v>0</v>
      </c>
      <c r="Z131" s="170">
        <f t="shared" si="53"/>
        <v>0</v>
      </c>
      <c r="AA131" s="170">
        <f t="shared" si="53"/>
        <v>0</v>
      </c>
      <c r="AB131" s="170">
        <f t="shared" si="53"/>
        <v>0</v>
      </c>
      <c r="AC131" s="170">
        <f t="shared" si="53"/>
        <v>0</v>
      </c>
      <c r="AD131" s="170">
        <f t="shared" si="53"/>
        <v>0</v>
      </c>
      <c r="AE131" s="170">
        <f t="shared" si="53"/>
        <v>0</v>
      </c>
      <c r="AF131" s="170">
        <f t="shared" si="39"/>
        <v>0</v>
      </c>
      <c r="AG131" s="170">
        <f t="shared" si="39"/>
        <v>0</v>
      </c>
      <c r="AH131" s="170">
        <f t="shared" si="38"/>
        <v>0</v>
      </c>
      <c r="AI131" s="170">
        <f t="shared" si="38"/>
        <v>0</v>
      </c>
      <c r="AJ131" s="170">
        <f t="shared" si="38"/>
        <v>0</v>
      </c>
      <c r="AK131" s="173">
        <f t="shared" si="32"/>
        <v>0</v>
      </c>
      <c r="AM131" s="174"/>
      <c r="AN131" s="175">
        <f t="shared" si="54"/>
        <v>0</v>
      </c>
      <c r="AO131" s="176">
        <f t="shared" si="54"/>
        <v>0</v>
      </c>
      <c r="AP131" s="176">
        <f t="shared" si="54"/>
        <v>0</v>
      </c>
      <c r="AQ131" s="176">
        <f t="shared" si="54"/>
        <v>0</v>
      </c>
      <c r="AR131" s="176">
        <f t="shared" si="54"/>
        <v>0</v>
      </c>
      <c r="AS131" s="176">
        <f t="shared" si="54"/>
        <v>0</v>
      </c>
      <c r="AT131" s="176">
        <f t="shared" si="54"/>
        <v>0</v>
      </c>
      <c r="AU131" s="176">
        <f t="shared" si="54"/>
        <v>0</v>
      </c>
      <c r="AV131" s="176">
        <f t="shared" si="54"/>
        <v>0</v>
      </c>
      <c r="AW131" s="176">
        <f t="shared" si="54"/>
        <v>0</v>
      </c>
      <c r="AX131" s="176">
        <f t="shared" si="54"/>
        <v>0</v>
      </c>
      <c r="AY131" s="176">
        <f t="shared" si="54"/>
        <v>0</v>
      </c>
      <c r="AZ131" s="176">
        <f t="shared" si="54"/>
        <v>0</v>
      </c>
      <c r="BA131" s="176">
        <f t="shared" si="54"/>
        <v>0</v>
      </c>
      <c r="BB131" s="176">
        <f t="shared" si="54"/>
        <v>0</v>
      </c>
      <c r="BC131" s="176">
        <f t="shared" si="51"/>
        <v>0</v>
      </c>
      <c r="BD131" s="176">
        <f t="shared" si="51"/>
        <v>0</v>
      </c>
      <c r="BE131" s="176">
        <f t="shared" si="51"/>
        <v>0</v>
      </c>
      <c r="BF131" s="176">
        <f t="shared" si="51"/>
        <v>0</v>
      </c>
      <c r="BG131" s="176">
        <f t="shared" si="51"/>
        <v>0</v>
      </c>
      <c r="BH131" s="176">
        <f t="shared" si="51"/>
        <v>0</v>
      </c>
      <c r="BI131" s="176">
        <f t="shared" si="51"/>
        <v>0</v>
      </c>
      <c r="BJ131" s="176">
        <f t="shared" si="51"/>
        <v>0</v>
      </c>
      <c r="BK131" s="176">
        <f t="shared" si="51"/>
        <v>0</v>
      </c>
      <c r="BL131" s="176">
        <f t="shared" si="51"/>
        <v>0</v>
      </c>
      <c r="BM131" s="176">
        <f t="shared" si="51"/>
        <v>0</v>
      </c>
      <c r="BN131" s="176">
        <f t="shared" si="51"/>
        <v>0</v>
      </c>
      <c r="BO131" s="176">
        <f t="shared" si="51"/>
        <v>0</v>
      </c>
      <c r="BQ131" s="174"/>
      <c r="BR131" s="177">
        <f t="shared" si="55"/>
        <v>3582.3524646142664</v>
      </c>
      <c r="BS131" s="178">
        <f t="shared" si="55"/>
        <v>3582.3524646142664</v>
      </c>
      <c r="BT131" s="178">
        <f t="shared" si="55"/>
        <v>3582.3524646142664</v>
      </c>
      <c r="BU131" s="178">
        <f t="shared" si="55"/>
        <v>3582.3524646142664</v>
      </c>
      <c r="BV131" s="178">
        <f t="shared" si="55"/>
        <v>3582.3524646142664</v>
      </c>
      <c r="BW131" s="178">
        <f t="shared" si="55"/>
        <v>3582.3524646142664</v>
      </c>
      <c r="BX131" s="178">
        <f t="shared" si="55"/>
        <v>3582.3524646142664</v>
      </c>
      <c r="BY131" s="178">
        <f t="shared" si="55"/>
        <v>3582.3524646142664</v>
      </c>
      <c r="BZ131" s="178">
        <f t="shared" si="55"/>
        <v>3582.3524646142664</v>
      </c>
      <c r="CA131" s="178">
        <f t="shared" si="55"/>
        <v>3582.3524646142664</v>
      </c>
      <c r="CB131" s="178">
        <f t="shared" si="55"/>
        <v>3582.3524646142664</v>
      </c>
      <c r="CC131" s="178">
        <f t="shared" si="55"/>
        <v>3582.3524646142664</v>
      </c>
      <c r="CD131" s="178">
        <f t="shared" si="55"/>
        <v>3582.3524646142664</v>
      </c>
      <c r="CE131" s="178">
        <f t="shared" si="55"/>
        <v>3582.3524646142664</v>
      </c>
      <c r="CF131" s="178">
        <f t="shared" si="55"/>
        <v>3582.3524646142664</v>
      </c>
      <c r="CG131" s="178">
        <f t="shared" si="52"/>
        <v>3582.3524646142664</v>
      </c>
      <c r="CH131" s="178">
        <f t="shared" si="52"/>
        <v>3582.3524646142664</v>
      </c>
      <c r="CI131" s="178">
        <f t="shared" si="52"/>
        <v>3582.3524646142664</v>
      </c>
      <c r="CJ131" s="178">
        <f t="shared" si="52"/>
        <v>3582.3524646142664</v>
      </c>
      <c r="CK131" s="178">
        <f t="shared" si="52"/>
        <v>1978.014285613853</v>
      </c>
      <c r="CL131" s="178">
        <f t="shared" si="52"/>
        <v>0</v>
      </c>
      <c r="CM131" s="178">
        <f t="shared" si="52"/>
        <v>0</v>
      </c>
      <c r="CN131" s="178">
        <f t="shared" si="52"/>
        <v>0</v>
      </c>
      <c r="CO131" s="178">
        <f t="shared" si="52"/>
        <v>0</v>
      </c>
      <c r="CP131" s="178">
        <f t="shared" si="52"/>
        <v>0</v>
      </c>
      <c r="CQ131" s="178">
        <f t="shared" si="52"/>
        <v>0</v>
      </c>
      <c r="CR131" s="178">
        <f t="shared" si="52"/>
        <v>0</v>
      </c>
      <c r="CS131" s="178">
        <f t="shared" si="52"/>
        <v>0</v>
      </c>
    </row>
    <row r="132" spans="1:97" x14ac:dyDescent="0.4">
      <c r="A132" s="167">
        <v>1901120</v>
      </c>
      <c r="B132" s="168" t="s">
        <v>243</v>
      </c>
      <c r="C132" s="169">
        <v>12.708900833558108</v>
      </c>
      <c r="D132" s="170">
        <v>15.501117002376374</v>
      </c>
      <c r="E132" s="170">
        <v>12.741918175953378</v>
      </c>
      <c r="F132" s="171">
        <v>1.2168221919445126E-3</v>
      </c>
      <c r="G132" s="170">
        <v>0</v>
      </c>
      <c r="H132" s="172"/>
      <c r="I132" s="170">
        <f t="shared" si="45"/>
        <v>12.741918175953378</v>
      </c>
      <c r="J132" s="170">
        <f t="shared" si="45"/>
        <v>12.741918175953378</v>
      </c>
      <c r="K132" s="170">
        <f t="shared" si="45"/>
        <v>12.741918175953378</v>
      </c>
      <c r="L132" s="170">
        <f t="shared" si="45"/>
        <v>12.741918175953378</v>
      </c>
      <c r="M132" s="170">
        <f t="shared" si="45"/>
        <v>12.741918175953378</v>
      </c>
      <c r="N132" s="170">
        <f t="shared" si="45"/>
        <v>12.741918175953378</v>
      </c>
      <c r="O132" s="170">
        <f t="shared" si="44"/>
        <v>12.741918175953378</v>
      </c>
      <c r="P132" s="170">
        <f t="shared" si="44"/>
        <v>12.741918175953378</v>
      </c>
      <c r="Q132" s="170">
        <f t="shared" si="44"/>
        <v>12.741918175953378</v>
      </c>
      <c r="R132" s="170">
        <f t="shared" si="44"/>
        <v>12.741918175953378</v>
      </c>
      <c r="S132" s="170">
        <f t="shared" si="44"/>
        <v>12.741918175953378</v>
      </c>
      <c r="T132" s="170">
        <f t="shared" si="44"/>
        <v>12.741918175953378</v>
      </c>
      <c r="U132" s="170">
        <f t="shared" si="44"/>
        <v>9.0327564160625542</v>
      </c>
      <c r="V132" s="170">
        <f t="shared" si="44"/>
        <v>0</v>
      </c>
      <c r="W132" s="170">
        <f t="shared" si="53"/>
        <v>0</v>
      </c>
      <c r="X132" s="170">
        <f t="shared" si="53"/>
        <v>0</v>
      </c>
      <c r="Y132" s="170">
        <f t="shared" si="53"/>
        <v>0</v>
      </c>
      <c r="Z132" s="170">
        <f t="shared" si="53"/>
        <v>0</v>
      </c>
      <c r="AA132" s="170">
        <f t="shared" si="53"/>
        <v>0</v>
      </c>
      <c r="AB132" s="170">
        <f t="shared" si="53"/>
        <v>0</v>
      </c>
      <c r="AC132" s="170">
        <f t="shared" si="53"/>
        <v>0</v>
      </c>
      <c r="AD132" s="170">
        <f t="shared" si="53"/>
        <v>0</v>
      </c>
      <c r="AE132" s="170">
        <f t="shared" si="53"/>
        <v>0</v>
      </c>
      <c r="AF132" s="170">
        <f t="shared" si="39"/>
        <v>0</v>
      </c>
      <c r="AG132" s="170">
        <f t="shared" si="39"/>
        <v>0</v>
      </c>
      <c r="AH132" s="170">
        <f t="shared" si="38"/>
        <v>0</v>
      </c>
      <c r="AI132" s="170">
        <f t="shared" si="38"/>
        <v>0</v>
      </c>
      <c r="AJ132" s="170">
        <f t="shared" si="38"/>
        <v>0</v>
      </c>
      <c r="AK132" s="173">
        <f t="shared" si="32"/>
        <v>161.93577452750304</v>
      </c>
      <c r="AM132" s="174"/>
      <c r="AN132" s="175">
        <f t="shared" si="54"/>
        <v>1.2168221919445126E-3</v>
      </c>
      <c r="AO132" s="176">
        <f t="shared" si="54"/>
        <v>1.2168221919445126E-3</v>
      </c>
      <c r="AP132" s="176">
        <f t="shared" si="54"/>
        <v>1.2168221919445126E-3</v>
      </c>
      <c r="AQ132" s="176">
        <f t="shared" si="54"/>
        <v>1.2168221919445126E-3</v>
      </c>
      <c r="AR132" s="176">
        <f t="shared" si="54"/>
        <v>1.2168221919445126E-3</v>
      </c>
      <c r="AS132" s="176">
        <f t="shared" si="54"/>
        <v>1.2168221919445126E-3</v>
      </c>
      <c r="AT132" s="176">
        <f t="shared" si="54"/>
        <v>1.2168221919445126E-3</v>
      </c>
      <c r="AU132" s="176">
        <f t="shared" si="54"/>
        <v>1.2168221919445126E-3</v>
      </c>
      <c r="AV132" s="176">
        <f t="shared" si="54"/>
        <v>1.2168221919445126E-3</v>
      </c>
      <c r="AW132" s="176">
        <f t="shared" si="54"/>
        <v>1.2168221919445126E-3</v>
      </c>
      <c r="AX132" s="176">
        <f t="shared" si="54"/>
        <v>1.2168221919445126E-3</v>
      </c>
      <c r="AY132" s="176">
        <f t="shared" si="54"/>
        <v>1.2168221919445126E-3</v>
      </c>
      <c r="AZ132" s="176">
        <f t="shared" si="54"/>
        <v>8.6260626616146876E-4</v>
      </c>
      <c r="BA132" s="176">
        <f t="shared" si="54"/>
        <v>0</v>
      </c>
      <c r="BB132" s="176">
        <f t="shared" si="54"/>
        <v>0</v>
      </c>
      <c r="BC132" s="176">
        <f t="shared" si="51"/>
        <v>0</v>
      </c>
      <c r="BD132" s="176">
        <f t="shared" si="51"/>
        <v>0</v>
      </c>
      <c r="BE132" s="176">
        <f t="shared" si="51"/>
        <v>0</v>
      </c>
      <c r="BF132" s="176">
        <f t="shared" si="51"/>
        <v>0</v>
      </c>
      <c r="BG132" s="176">
        <f t="shared" si="51"/>
        <v>0</v>
      </c>
      <c r="BH132" s="176">
        <f t="shared" si="51"/>
        <v>0</v>
      </c>
      <c r="BI132" s="176">
        <f t="shared" si="51"/>
        <v>0</v>
      </c>
      <c r="BJ132" s="176">
        <f t="shared" si="51"/>
        <v>0</v>
      </c>
      <c r="BK132" s="176">
        <f t="shared" si="51"/>
        <v>0</v>
      </c>
      <c r="BL132" s="176">
        <f t="shared" si="51"/>
        <v>0</v>
      </c>
      <c r="BM132" s="176">
        <f t="shared" si="51"/>
        <v>0</v>
      </c>
      <c r="BN132" s="176">
        <f t="shared" si="51"/>
        <v>0</v>
      </c>
      <c r="BO132" s="176">
        <f t="shared" si="51"/>
        <v>0</v>
      </c>
      <c r="BQ132" s="174"/>
      <c r="BR132" s="177">
        <f t="shared" si="55"/>
        <v>0</v>
      </c>
      <c r="BS132" s="178">
        <f t="shared" si="55"/>
        <v>0</v>
      </c>
      <c r="BT132" s="178">
        <f t="shared" si="55"/>
        <v>0</v>
      </c>
      <c r="BU132" s="178">
        <f t="shared" si="55"/>
        <v>0</v>
      </c>
      <c r="BV132" s="178">
        <f t="shared" si="55"/>
        <v>0</v>
      </c>
      <c r="BW132" s="178">
        <f t="shared" si="55"/>
        <v>0</v>
      </c>
      <c r="BX132" s="178">
        <f t="shared" si="55"/>
        <v>0</v>
      </c>
      <c r="BY132" s="178">
        <f t="shared" si="55"/>
        <v>0</v>
      </c>
      <c r="BZ132" s="178">
        <f t="shared" si="55"/>
        <v>0</v>
      </c>
      <c r="CA132" s="178">
        <f t="shared" si="55"/>
        <v>0</v>
      </c>
      <c r="CB132" s="178">
        <f t="shared" si="55"/>
        <v>0</v>
      </c>
      <c r="CC132" s="178">
        <f t="shared" si="55"/>
        <v>0</v>
      </c>
      <c r="CD132" s="178">
        <f t="shared" si="55"/>
        <v>0</v>
      </c>
      <c r="CE132" s="178">
        <f t="shared" si="55"/>
        <v>0</v>
      </c>
      <c r="CF132" s="178">
        <f t="shared" si="55"/>
        <v>0</v>
      </c>
      <c r="CG132" s="178">
        <f t="shared" si="52"/>
        <v>0</v>
      </c>
      <c r="CH132" s="178">
        <f t="shared" si="52"/>
        <v>0</v>
      </c>
      <c r="CI132" s="178">
        <f t="shared" si="52"/>
        <v>0</v>
      </c>
      <c r="CJ132" s="178">
        <f t="shared" si="52"/>
        <v>0</v>
      </c>
      <c r="CK132" s="178">
        <f t="shared" si="52"/>
        <v>0</v>
      </c>
      <c r="CL132" s="178">
        <f t="shared" si="52"/>
        <v>0</v>
      </c>
      <c r="CM132" s="178">
        <f t="shared" si="52"/>
        <v>0</v>
      </c>
      <c r="CN132" s="178">
        <f t="shared" si="52"/>
        <v>0</v>
      </c>
      <c r="CO132" s="178">
        <f t="shared" si="52"/>
        <v>0</v>
      </c>
      <c r="CP132" s="178">
        <f t="shared" si="52"/>
        <v>0</v>
      </c>
      <c r="CQ132" s="178">
        <f t="shared" si="52"/>
        <v>0</v>
      </c>
      <c r="CR132" s="178">
        <f t="shared" si="52"/>
        <v>0</v>
      </c>
      <c r="CS132" s="178">
        <f t="shared" si="52"/>
        <v>0</v>
      </c>
    </row>
    <row r="133" spans="1:97" x14ac:dyDescent="0.4">
      <c r="A133" s="167">
        <v>1901173</v>
      </c>
      <c r="B133" s="168" t="s">
        <v>243</v>
      </c>
      <c r="C133" s="169">
        <v>14.6641163464132</v>
      </c>
      <c r="D133" s="170">
        <v>55.324562768602128</v>
      </c>
      <c r="E133" s="170">
        <v>45.476790595790945</v>
      </c>
      <c r="F133" s="171">
        <v>4.3427541174509265E-3</v>
      </c>
      <c r="G133" s="170">
        <v>0</v>
      </c>
      <c r="H133" s="172"/>
      <c r="I133" s="170">
        <f t="shared" si="45"/>
        <v>45.476790595790945</v>
      </c>
      <c r="J133" s="170">
        <f t="shared" si="45"/>
        <v>45.476790595790945</v>
      </c>
      <c r="K133" s="170">
        <f t="shared" si="45"/>
        <v>45.476790595790945</v>
      </c>
      <c r="L133" s="170">
        <f t="shared" si="45"/>
        <v>45.476790595790945</v>
      </c>
      <c r="M133" s="170">
        <f t="shared" si="45"/>
        <v>45.476790595790945</v>
      </c>
      <c r="N133" s="170">
        <f t="shared" si="45"/>
        <v>45.476790595790945</v>
      </c>
      <c r="O133" s="170">
        <f t="shared" si="44"/>
        <v>45.476790595790945</v>
      </c>
      <c r="P133" s="170">
        <f t="shared" si="44"/>
        <v>45.476790595790945</v>
      </c>
      <c r="Q133" s="170">
        <f t="shared" si="44"/>
        <v>45.476790595790945</v>
      </c>
      <c r="R133" s="170">
        <f t="shared" si="44"/>
        <v>45.476790595790945</v>
      </c>
      <c r="S133" s="170">
        <f t="shared" si="44"/>
        <v>45.476790595790945</v>
      </c>
      <c r="T133" s="170">
        <f t="shared" si="44"/>
        <v>45.476790595790945</v>
      </c>
      <c r="U133" s="170">
        <f t="shared" si="44"/>
        <v>45.476790595790945</v>
      </c>
      <c r="V133" s="170">
        <f t="shared" si="44"/>
        <v>45.476790595790945</v>
      </c>
      <c r="W133" s="170">
        <f t="shared" si="53"/>
        <v>30.201880017074867</v>
      </c>
      <c r="X133" s="170">
        <f t="shared" si="53"/>
        <v>0</v>
      </c>
      <c r="Y133" s="170">
        <f t="shared" si="53"/>
        <v>0</v>
      </c>
      <c r="Z133" s="170">
        <f t="shared" si="53"/>
        <v>0</v>
      </c>
      <c r="AA133" s="170">
        <f t="shared" si="53"/>
        <v>0</v>
      </c>
      <c r="AB133" s="170">
        <f t="shared" si="53"/>
        <v>0</v>
      </c>
      <c r="AC133" s="170">
        <f t="shared" si="53"/>
        <v>0</v>
      </c>
      <c r="AD133" s="170">
        <f t="shared" si="53"/>
        <v>0</v>
      </c>
      <c r="AE133" s="170">
        <f t="shared" si="53"/>
        <v>0</v>
      </c>
      <c r="AF133" s="170">
        <f t="shared" si="39"/>
        <v>0</v>
      </c>
      <c r="AG133" s="170">
        <f t="shared" si="39"/>
        <v>0</v>
      </c>
      <c r="AH133" s="170">
        <f t="shared" si="38"/>
        <v>0</v>
      </c>
      <c r="AI133" s="170">
        <f t="shared" si="38"/>
        <v>0</v>
      </c>
      <c r="AJ133" s="170">
        <f t="shared" si="38"/>
        <v>0</v>
      </c>
      <c r="AK133" s="173">
        <f t="shared" ref="AK133:AK160" si="56">SUM(H133:AJ133)</f>
        <v>666.87694835814796</v>
      </c>
      <c r="AM133" s="174"/>
      <c r="AN133" s="175">
        <f t="shared" si="54"/>
        <v>4.3427541174509265E-3</v>
      </c>
      <c r="AO133" s="176">
        <f t="shared" si="54"/>
        <v>4.3427541174509265E-3</v>
      </c>
      <c r="AP133" s="176">
        <f t="shared" si="54"/>
        <v>4.3427541174509265E-3</v>
      </c>
      <c r="AQ133" s="176">
        <f t="shared" si="54"/>
        <v>4.3427541174509265E-3</v>
      </c>
      <c r="AR133" s="176">
        <f t="shared" si="54"/>
        <v>4.3427541174509265E-3</v>
      </c>
      <c r="AS133" s="176">
        <f t="shared" si="54"/>
        <v>4.3427541174509265E-3</v>
      </c>
      <c r="AT133" s="176">
        <f t="shared" si="54"/>
        <v>4.3427541174509265E-3</v>
      </c>
      <c r="AU133" s="176">
        <f t="shared" si="54"/>
        <v>4.3427541174509265E-3</v>
      </c>
      <c r="AV133" s="176">
        <f t="shared" si="54"/>
        <v>4.3427541174509265E-3</v>
      </c>
      <c r="AW133" s="176">
        <f t="shared" si="54"/>
        <v>4.3427541174509265E-3</v>
      </c>
      <c r="AX133" s="176">
        <f t="shared" si="54"/>
        <v>4.3427541174509265E-3</v>
      </c>
      <c r="AY133" s="176">
        <f t="shared" si="54"/>
        <v>4.3427541174509265E-3</v>
      </c>
      <c r="AZ133" s="176">
        <f t="shared" si="54"/>
        <v>4.3427541174509265E-3</v>
      </c>
      <c r="BA133" s="176">
        <f t="shared" si="54"/>
        <v>4.3427541174509265E-3</v>
      </c>
      <c r="BB133" s="176">
        <f t="shared" si="54"/>
        <v>2.8840939978523913E-3</v>
      </c>
      <c r="BC133" s="176">
        <f t="shared" si="51"/>
        <v>0</v>
      </c>
      <c r="BD133" s="176">
        <f t="shared" si="51"/>
        <v>0</v>
      </c>
      <c r="BE133" s="176">
        <f t="shared" si="51"/>
        <v>0</v>
      </c>
      <c r="BF133" s="176">
        <f t="shared" si="51"/>
        <v>0</v>
      </c>
      <c r="BG133" s="176">
        <f t="shared" si="51"/>
        <v>0</v>
      </c>
      <c r="BH133" s="176">
        <f t="shared" si="51"/>
        <v>0</v>
      </c>
      <c r="BI133" s="176">
        <f t="shared" si="51"/>
        <v>0</v>
      </c>
      <c r="BJ133" s="176">
        <f t="shared" si="51"/>
        <v>0</v>
      </c>
      <c r="BK133" s="176">
        <f t="shared" si="51"/>
        <v>0</v>
      </c>
      <c r="BL133" s="176">
        <f t="shared" si="51"/>
        <v>0</v>
      </c>
      <c r="BM133" s="176">
        <f t="shared" si="51"/>
        <v>0</v>
      </c>
      <c r="BN133" s="176">
        <f t="shared" si="51"/>
        <v>0</v>
      </c>
      <c r="BO133" s="176">
        <f t="shared" si="51"/>
        <v>0</v>
      </c>
      <c r="BQ133" s="174"/>
      <c r="BR133" s="177">
        <f t="shared" si="55"/>
        <v>0</v>
      </c>
      <c r="BS133" s="178">
        <f t="shared" si="55"/>
        <v>0</v>
      </c>
      <c r="BT133" s="178">
        <f t="shared" si="55"/>
        <v>0</v>
      </c>
      <c r="BU133" s="178">
        <f t="shared" si="55"/>
        <v>0</v>
      </c>
      <c r="BV133" s="178">
        <f t="shared" si="55"/>
        <v>0</v>
      </c>
      <c r="BW133" s="178">
        <f t="shared" si="55"/>
        <v>0</v>
      </c>
      <c r="BX133" s="178">
        <f t="shared" si="55"/>
        <v>0</v>
      </c>
      <c r="BY133" s="178">
        <f t="shared" si="55"/>
        <v>0</v>
      </c>
      <c r="BZ133" s="178">
        <f t="shared" si="55"/>
        <v>0</v>
      </c>
      <c r="CA133" s="178">
        <f t="shared" si="55"/>
        <v>0</v>
      </c>
      <c r="CB133" s="178">
        <f t="shared" si="55"/>
        <v>0</v>
      </c>
      <c r="CC133" s="178">
        <f t="shared" si="55"/>
        <v>0</v>
      </c>
      <c r="CD133" s="178">
        <f t="shared" si="55"/>
        <v>0</v>
      </c>
      <c r="CE133" s="178">
        <f t="shared" si="55"/>
        <v>0</v>
      </c>
      <c r="CF133" s="178">
        <f t="shared" si="55"/>
        <v>0</v>
      </c>
      <c r="CG133" s="178">
        <f t="shared" si="52"/>
        <v>0</v>
      </c>
      <c r="CH133" s="178">
        <f t="shared" si="52"/>
        <v>0</v>
      </c>
      <c r="CI133" s="178">
        <f t="shared" si="52"/>
        <v>0</v>
      </c>
      <c r="CJ133" s="178">
        <f t="shared" si="52"/>
        <v>0</v>
      </c>
      <c r="CK133" s="178">
        <f t="shared" si="52"/>
        <v>0</v>
      </c>
      <c r="CL133" s="178">
        <f t="shared" si="52"/>
        <v>0</v>
      </c>
      <c r="CM133" s="178">
        <f t="shared" si="52"/>
        <v>0</v>
      </c>
      <c r="CN133" s="178">
        <f t="shared" si="52"/>
        <v>0</v>
      </c>
      <c r="CO133" s="178">
        <f t="shared" si="52"/>
        <v>0</v>
      </c>
      <c r="CP133" s="178">
        <f t="shared" si="52"/>
        <v>0</v>
      </c>
      <c r="CQ133" s="178">
        <f t="shared" si="52"/>
        <v>0</v>
      </c>
      <c r="CR133" s="178">
        <f t="shared" si="52"/>
        <v>0</v>
      </c>
      <c r="CS133" s="178">
        <f t="shared" si="52"/>
        <v>0</v>
      </c>
    </row>
    <row r="134" spans="1:97" x14ac:dyDescent="0.4">
      <c r="A134" s="167">
        <v>1901174</v>
      </c>
      <c r="B134" s="168" t="s">
        <v>243</v>
      </c>
      <c r="C134" s="169">
        <v>14.6641163464132</v>
      </c>
      <c r="D134" s="170">
        <v>23.003246816759187</v>
      </c>
      <c r="E134" s="170">
        <v>18.908668883376048</v>
      </c>
      <c r="F134" s="171">
        <v>2.3051702183642846E-3</v>
      </c>
      <c r="G134" s="170">
        <v>0</v>
      </c>
      <c r="H134" s="172"/>
      <c r="I134" s="170">
        <f t="shared" si="45"/>
        <v>18.908668883376048</v>
      </c>
      <c r="J134" s="170">
        <f t="shared" si="45"/>
        <v>18.908668883376048</v>
      </c>
      <c r="K134" s="170">
        <f t="shared" si="45"/>
        <v>18.908668883376048</v>
      </c>
      <c r="L134" s="170">
        <f t="shared" si="45"/>
        <v>18.908668883376048</v>
      </c>
      <c r="M134" s="170">
        <f t="shared" si="45"/>
        <v>18.908668883376048</v>
      </c>
      <c r="N134" s="170">
        <f t="shared" si="45"/>
        <v>18.908668883376048</v>
      </c>
      <c r="O134" s="170">
        <f t="shared" si="44"/>
        <v>18.908668883376048</v>
      </c>
      <c r="P134" s="170">
        <f t="shared" si="44"/>
        <v>18.908668883376048</v>
      </c>
      <c r="Q134" s="170">
        <f t="shared" si="44"/>
        <v>18.908668883376048</v>
      </c>
      <c r="R134" s="170">
        <f t="shared" si="44"/>
        <v>18.908668883376048</v>
      </c>
      <c r="S134" s="170">
        <f t="shared" si="44"/>
        <v>18.908668883376048</v>
      </c>
      <c r="T134" s="170">
        <f t="shared" si="44"/>
        <v>18.908668883376048</v>
      </c>
      <c r="U134" s="170">
        <f t="shared" si="44"/>
        <v>18.908668883376048</v>
      </c>
      <c r="V134" s="170">
        <f t="shared" si="44"/>
        <v>18.908668883376048</v>
      </c>
      <c r="W134" s="170">
        <f t="shared" si="53"/>
        <v>12.557556094364669</v>
      </c>
      <c r="X134" s="170">
        <f t="shared" si="53"/>
        <v>0</v>
      </c>
      <c r="Y134" s="170">
        <f t="shared" si="53"/>
        <v>0</v>
      </c>
      <c r="Z134" s="170">
        <f t="shared" si="53"/>
        <v>0</v>
      </c>
      <c r="AA134" s="170">
        <f t="shared" si="53"/>
        <v>0</v>
      </c>
      <c r="AB134" s="170">
        <f t="shared" si="53"/>
        <v>0</v>
      </c>
      <c r="AC134" s="170">
        <f t="shared" si="53"/>
        <v>0</v>
      </c>
      <c r="AD134" s="170">
        <f t="shared" si="53"/>
        <v>0</v>
      </c>
      <c r="AE134" s="170">
        <f t="shared" si="53"/>
        <v>0</v>
      </c>
      <c r="AF134" s="170">
        <f t="shared" si="39"/>
        <v>0</v>
      </c>
      <c r="AG134" s="170">
        <f t="shared" si="39"/>
        <v>0</v>
      </c>
      <c r="AH134" s="170">
        <f t="shared" si="38"/>
        <v>0</v>
      </c>
      <c r="AI134" s="170">
        <f t="shared" si="38"/>
        <v>0</v>
      </c>
      <c r="AJ134" s="170">
        <f t="shared" si="38"/>
        <v>0</v>
      </c>
      <c r="AK134" s="173">
        <f t="shared" si="56"/>
        <v>277.2789204616293</v>
      </c>
      <c r="AM134" s="174"/>
      <c r="AN134" s="175">
        <f t="shared" si="54"/>
        <v>2.3051702183642846E-3</v>
      </c>
      <c r="AO134" s="176">
        <f t="shared" si="54"/>
        <v>2.3051702183642846E-3</v>
      </c>
      <c r="AP134" s="176">
        <f t="shared" si="54"/>
        <v>2.3051702183642846E-3</v>
      </c>
      <c r="AQ134" s="176">
        <f t="shared" si="54"/>
        <v>2.3051702183642846E-3</v>
      </c>
      <c r="AR134" s="176">
        <f t="shared" si="54"/>
        <v>2.3051702183642846E-3</v>
      </c>
      <c r="AS134" s="176">
        <f t="shared" si="54"/>
        <v>2.3051702183642846E-3</v>
      </c>
      <c r="AT134" s="176">
        <f t="shared" si="54"/>
        <v>2.3051702183642846E-3</v>
      </c>
      <c r="AU134" s="176">
        <f t="shared" si="54"/>
        <v>2.3051702183642846E-3</v>
      </c>
      <c r="AV134" s="176">
        <f t="shared" si="54"/>
        <v>2.3051702183642846E-3</v>
      </c>
      <c r="AW134" s="176">
        <f t="shared" si="54"/>
        <v>2.3051702183642846E-3</v>
      </c>
      <c r="AX134" s="176">
        <f t="shared" si="54"/>
        <v>2.3051702183642846E-3</v>
      </c>
      <c r="AY134" s="176">
        <f t="shared" si="54"/>
        <v>2.3051702183642846E-3</v>
      </c>
      <c r="AZ134" s="176">
        <f t="shared" si="54"/>
        <v>2.3051702183642846E-3</v>
      </c>
      <c r="BA134" s="176">
        <f t="shared" si="54"/>
        <v>2.3051702183642846E-3</v>
      </c>
      <c r="BB134" s="176">
        <f t="shared" si="54"/>
        <v>1.5309012232806079E-3</v>
      </c>
      <c r="BC134" s="176">
        <f t="shared" si="51"/>
        <v>0</v>
      </c>
      <c r="BD134" s="176">
        <f t="shared" si="51"/>
        <v>0</v>
      </c>
      <c r="BE134" s="176">
        <f t="shared" si="51"/>
        <v>0</v>
      </c>
      <c r="BF134" s="176">
        <f t="shared" si="51"/>
        <v>0</v>
      </c>
      <c r="BG134" s="176">
        <f t="shared" si="51"/>
        <v>0</v>
      </c>
      <c r="BH134" s="176">
        <f t="shared" si="51"/>
        <v>0</v>
      </c>
      <c r="BI134" s="176">
        <f t="shared" si="51"/>
        <v>0</v>
      </c>
      <c r="BJ134" s="176">
        <f t="shared" si="51"/>
        <v>0</v>
      </c>
      <c r="BK134" s="176">
        <f t="shared" si="51"/>
        <v>0</v>
      </c>
      <c r="BL134" s="176">
        <f t="shared" si="51"/>
        <v>0</v>
      </c>
      <c r="BM134" s="176">
        <f t="shared" si="51"/>
        <v>0</v>
      </c>
      <c r="BN134" s="176">
        <f t="shared" si="51"/>
        <v>0</v>
      </c>
      <c r="BO134" s="176">
        <f t="shared" si="51"/>
        <v>0</v>
      </c>
      <c r="BQ134" s="174"/>
      <c r="BR134" s="177">
        <f t="shared" si="55"/>
        <v>0</v>
      </c>
      <c r="BS134" s="178">
        <f t="shared" si="55"/>
        <v>0</v>
      </c>
      <c r="BT134" s="178">
        <f t="shared" si="55"/>
        <v>0</v>
      </c>
      <c r="BU134" s="178">
        <f t="shared" si="55"/>
        <v>0</v>
      </c>
      <c r="BV134" s="178">
        <f t="shared" si="55"/>
        <v>0</v>
      </c>
      <c r="BW134" s="178">
        <f t="shared" si="55"/>
        <v>0</v>
      </c>
      <c r="BX134" s="178">
        <f t="shared" si="55"/>
        <v>0</v>
      </c>
      <c r="BY134" s="178">
        <f t="shared" si="55"/>
        <v>0</v>
      </c>
      <c r="BZ134" s="178">
        <f t="shared" si="55"/>
        <v>0</v>
      </c>
      <c r="CA134" s="178">
        <f t="shared" si="55"/>
        <v>0</v>
      </c>
      <c r="CB134" s="178">
        <f t="shared" si="55"/>
        <v>0</v>
      </c>
      <c r="CC134" s="178">
        <f t="shared" si="55"/>
        <v>0</v>
      </c>
      <c r="CD134" s="178">
        <f t="shared" si="55"/>
        <v>0</v>
      </c>
      <c r="CE134" s="178">
        <f t="shared" si="55"/>
        <v>0</v>
      </c>
      <c r="CF134" s="178">
        <f t="shared" si="55"/>
        <v>0</v>
      </c>
      <c r="CG134" s="178">
        <f t="shared" si="52"/>
        <v>0</v>
      </c>
      <c r="CH134" s="178">
        <f t="shared" si="52"/>
        <v>0</v>
      </c>
      <c r="CI134" s="178">
        <f t="shared" si="52"/>
        <v>0</v>
      </c>
      <c r="CJ134" s="178">
        <f t="shared" si="52"/>
        <v>0</v>
      </c>
      <c r="CK134" s="178">
        <f t="shared" si="52"/>
        <v>0</v>
      </c>
      <c r="CL134" s="178">
        <f t="shared" si="52"/>
        <v>0</v>
      </c>
      <c r="CM134" s="178">
        <f t="shared" si="52"/>
        <v>0</v>
      </c>
      <c r="CN134" s="178">
        <f t="shared" si="52"/>
        <v>0</v>
      </c>
      <c r="CO134" s="178">
        <f t="shared" si="52"/>
        <v>0</v>
      </c>
      <c r="CP134" s="178">
        <f t="shared" si="52"/>
        <v>0</v>
      </c>
      <c r="CQ134" s="178">
        <f t="shared" si="52"/>
        <v>0</v>
      </c>
      <c r="CR134" s="178">
        <f t="shared" si="52"/>
        <v>0</v>
      </c>
      <c r="CS134" s="178">
        <f t="shared" si="52"/>
        <v>0</v>
      </c>
    </row>
    <row r="135" spans="1:97" x14ac:dyDescent="0.4">
      <c r="A135" s="167">
        <v>1901175</v>
      </c>
      <c r="B135" s="168" t="s">
        <v>244</v>
      </c>
      <c r="C135" s="169">
        <v>13.476402751182619</v>
      </c>
      <c r="D135" s="170">
        <v>190.33215689779658</v>
      </c>
      <c r="E135" s="170">
        <v>156.45303296998875</v>
      </c>
      <c r="F135" s="171">
        <v>0</v>
      </c>
      <c r="G135" s="170">
        <v>0</v>
      </c>
      <c r="H135" s="172"/>
      <c r="I135" s="170">
        <f t="shared" si="45"/>
        <v>156.45303296998875</v>
      </c>
      <c r="J135" s="170">
        <f t="shared" si="45"/>
        <v>156.45303296998875</v>
      </c>
      <c r="K135" s="170">
        <f t="shared" si="45"/>
        <v>156.45303296998875</v>
      </c>
      <c r="L135" s="170">
        <f t="shared" si="45"/>
        <v>156.45303296998875</v>
      </c>
      <c r="M135" s="170">
        <f t="shared" si="45"/>
        <v>156.45303296998875</v>
      </c>
      <c r="N135" s="170">
        <f t="shared" si="45"/>
        <v>156.45303296998875</v>
      </c>
      <c r="O135" s="170">
        <f t="shared" si="44"/>
        <v>156.45303296998875</v>
      </c>
      <c r="P135" s="170">
        <f t="shared" si="44"/>
        <v>156.45303296998875</v>
      </c>
      <c r="Q135" s="170">
        <f t="shared" si="44"/>
        <v>156.45303296998875</v>
      </c>
      <c r="R135" s="170">
        <f t="shared" si="44"/>
        <v>156.45303296998875</v>
      </c>
      <c r="S135" s="170">
        <f t="shared" si="44"/>
        <v>156.45303296998875</v>
      </c>
      <c r="T135" s="170">
        <f t="shared" si="44"/>
        <v>156.45303296998875</v>
      </c>
      <c r="U135" s="170">
        <f t="shared" si="44"/>
        <v>156.45303296998875</v>
      </c>
      <c r="V135" s="170">
        <f t="shared" si="44"/>
        <v>74.534655337767575</v>
      </c>
      <c r="W135" s="170">
        <f t="shared" si="53"/>
        <v>0</v>
      </c>
      <c r="X135" s="170">
        <f t="shared" si="53"/>
        <v>0</v>
      </c>
      <c r="Y135" s="170">
        <f t="shared" si="53"/>
        <v>0</v>
      </c>
      <c r="Z135" s="170">
        <f t="shared" si="53"/>
        <v>0</v>
      </c>
      <c r="AA135" s="170">
        <f t="shared" si="53"/>
        <v>0</v>
      </c>
      <c r="AB135" s="170">
        <f t="shared" si="53"/>
        <v>0</v>
      </c>
      <c r="AC135" s="170">
        <f t="shared" si="53"/>
        <v>0</v>
      </c>
      <c r="AD135" s="170">
        <f t="shared" si="53"/>
        <v>0</v>
      </c>
      <c r="AE135" s="170">
        <f t="shared" si="53"/>
        <v>0</v>
      </c>
      <c r="AF135" s="170">
        <f t="shared" si="39"/>
        <v>0</v>
      </c>
      <c r="AG135" s="170">
        <f t="shared" si="39"/>
        <v>0</v>
      </c>
      <c r="AH135" s="170">
        <f t="shared" si="38"/>
        <v>0</v>
      </c>
      <c r="AI135" s="170">
        <f t="shared" si="38"/>
        <v>0</v>
      </c>
      <c r="AJ135" s="170">
        <f t="shared" si="38"/>
        <v>0</v>
      </c>
      <c r="AK135" s="173">
        <f t="shared" si="56"/>
        <v>2108.4240839476211</v>
      </c>
      <c r="AM135" s="174"/>
      <c r="AN135" s="175">
        <f t="shared" si="54"/>
        <v>0</v>
      </c>
      <c r="AO135" s="176">
        <f t="shared" si="54"/>
        <v>0</v>
      </c>
      <c r="AP135" s="176">
        <f t="shared" si="54"/>
        <v>0</v>
      </c>
      <c r="AQ135" s="176">
        <f t="shared" si="54"/>
        <v>0</v>
      </c>
      <c r="AR135" s="176">
        <f t="shared" si="54"/>
        <v>0</v>
      </c>
      <c r="AS135" s="176">
        <f t="shared" si="54"/>
        <v>0</v>
      </c>
      <c r="AT135" s="176">
        <f t="shared" si="54"/>
        <v>0</v>
      </c>
      <c r="AU135" s="176">
        <f t="shared" si="54"/>
        <v>0</v>
      </c>
      <c r="AV135" s="176">
        <f t="shared" si="54"/>
        <v>0</v>
      </c>
      <c r="AW135" s="176">
        <f t="shared" si="54"/>
        <v>0</v>
      </c>
      <c r="AX135" s="176">
        <f t="shared" si="54"/>
        <v>0</v>
      </c>
      <c r="AY135" s="176">
        <f t="shared" si="54"/>
        <v>0</v>
      </c>
      <c r="AZ135" s="176">
        <f t="shared" si="54"/>
        <v>0</v>
      </c>
      <c r="BA135" s="176">
        <f t="shared" si="54"/>
        <v>0</v>
      </c>
      <c r="BB135" s="176">
        <f t="shared" si="54"/>
        <v>0</v>
      </c>
      <c r="BC135" s="176">
        <f t="shared" si="51"/>
        <v>0</v>
      </c>
      <c r="BD135" s="176">
        <f t="shared" si="51"/>
        <v>0</v>
      </c>
      <c r="BE135" s="176">
        <f t="shared" si="51"/>
        <v>0</v>
      </c>
      <c r="BF135" s="176">
        <f t="shared" si="51"/>
        <v>0</v>
      </c>
      <c r="BG135" s="176">
        <f t="shared" si="51"/>
        <v>0</v>
      </c>
      <c r="BH135" s="176">
        <f t="shared" si="51"/>
        <v>0</v>
      </c>
      <c r="BI135" s="176">
        <f t="shared" si="51"/>
        <v>0</v>
      </c>
      <c r="BJ135" s="176">
        <f t="shared" si="51"/>
        <v>0</v>
      </c>
      <c r="BK135" s="176">
        <f t="shared" si="51"/>
        <v>0</v>
      </c>
      <c r="BL135" s="176">
        <f t="shared" si="51"/>
        <v>0</v>
      </c>
      <c r="BM135" s="176">
        <f t="shared" si="51"/>
        <v>0</v>
      </c>
      <c r="BN135" s="176">
        <f t="shared" si="51"/>
        <v>0</v>
      </c>
      <c r="BO135" s="176">
        <f t="shared" si="51"/>
        <v>0</v>
      </c>
      <c r="BQ135" s="174"/>
      <c r="BR135" s="177">
        <f t="shared" si="55"/>
        <v>0</v>
      </c>
      <c r="BS135" s="178">
        <f t="shared" si="55"/>
        <v>0</v>
      </c>
      <c r="BT135" s="178">
        <f t="shared" si="55"/>
        <v>0</v>
      </c>
      <c r="BU135" s="178">
        <f t="shared" si="55"/>
        <v>0</v>
      </c>
      <c r="BV135" s="178">
        <f t="shared" si="55"/>
        <v>0</v>
      </c>
      <c r="BW135" s="178">
        <f t="shared" si="55"/>
        <v>0</v>
      </c>
      <c r="BX135" s="178">
        <f t="shared" si="55"/>
        <v>0</v>
      </c>
      <c r="BY135" s="178">
        <f t="shared" si="55"/>
        <v>0</v>
      </c>
      <c r="BZ135" s="178">
        <f t="shared" si="55"/>
        <v>0</v>
      </c>
      <c r="CA135" s="178">
        <f t="shared" si="55"/>
        <v>0</v>
      </c>
      <c r="CB135" s="178">
        <f t="shared" si="55"/>
        <v>0</v>
      </c>
      <c r="CC135" s="178">
        <f t="shared" si="55"/>
        <v>0</v>
      </c>
      <c r="CD135" s="178">
        <f t="shared" si="55"/>
        <v>0</v>
      </c>
      <c r="CE135" s="178">
        <f t="shared" si="55"/>
        <v>0</v>
      </c>
      <c r="CF135" s="178">
        <f t="shared" si="55"/>
        <v>0</v>
      </c>
      <c r="CG135" s="178">
        <f t="shared" si="52"/>
        <v>0</v>
      </c>
      <c r="CH135" s="178">
        <f t="shared" si="52"/>
        <v>0</v>
      </c>
      <c r="CI135" s="178">
        <f t="shared" si="52"/>
        <v>0</v>
      </c>
      <c r="CJ135" s="178">
        <f t="shared" si="52"/>
        <v>0</v>
      </c>
      <c r="CK135" s="178">
        <f t="shared" si="52"/>
        <v>0</v>
      </c>
      <c r="CL135" s="178">
        <f t="shared" si="52"/>
        <v>0</v>
      </c>
      <c r="CM135" s="178">
        <f t="shared" si="52"/>
        <v>0</v>
      </c>
      <c r="CN135" s="178">
        <f t="shared" si="52"/>
        <v>0</v>
      </c>
      <c r="CO135" s="178">
        <f t="shared" si="52"/>
        <v>0</v>
      </c>
      <c r="CP135" s="178">
        <f t="shared" si="52"/>
        <v>0</v>
      </c>
      <c r="CQ135" s="178">
        <f t="shared" si="52"/>
        <v>0</v>
      </c>
      <c r="CR135" s="178">
        <f t="shared" si="52"/>
        <v>0</v>
      </c>
      <c r="CS135" s="178">
        <f t="shared" si="52"/>
        <v>0</v>
      </c>
    </row>
    <row r="136" spans="1:97" x14ac:dyDescent="0.4">
      <c r="A136" s="167">
        <v>1901206</v>
      </c>
      <c r="B136" s="168" t="s">
        <v>243</v>
      </c>
      <c r="C136" s="169">
        <v>7.1012341196056523</v>
      </c>
      <c r="D136" s="170">
        <v>0</v>
      </c>
      <c r="E136" s="170">
        <v>0</v>
      </c>
      <c r="F136" s="171">
        <v>0</v>
      </c>
      <c r="G136" s="170">
        <v>5890.8495035360747</v>
      </c>
      <c r="H136" s="172"/>
      <c r="I136" s="170">
        <f t="shared" si="45"/>
        <v>0</v>
      </c>
      <c r="J136" s="170">
        <f t="shared" si="45"/>
        <v>0</v>
      </c>
      <c r="K136" s="170">
        <f t="shared" si="45"/>
        <v>0</v>
      </c>
      <c r="L136" s="170">
        <f t="shared" si="45"/>
        <v>0</v>
      </c>
      <c r="M136" s="170">
        <f t="shared" si="45"/>
        <v>0</v>
      </c>
      <c r="N136" s="170">
        <f t="shared" si="45"/>
        <v>0</v>
      </c>
      <c r="O136" s="170">
        <f t="shared" si="44"/>
        <v>0</v>
      </c>
      <c r="P136" s="170">
        <f t="shared" si="44"/>
        <v>0</v>
      </c>
      <c r="Q136" s="170">
        <f t="shared" si="44"/>
        <v>0</v>
      </c>
      <c r="R136" s="170">
        <f t="shared" si="44"/>
        <v>0</v>
      </c>
      <c r="S136" s="170">
        <f t="shared" si="44"/>
        <v>0</v>
      </c>
      <c r="T136" s="170">
        <f t="shared" si="44"/>
        <v>0</v>
      </c>
      <c r="U136" s="170">
        <f t="shared" si="44"/>
        <v>0</v>
      </c>
      <c r="V136" s="170">
        <f t="shared" si="44"/>
        <v>0</v>
      </c>
      <c r="W136" s="170">
        <f t="shared" si="53"/>
        <v>0</v>
      </c>
      <c r="X136" s="170">
        <f t="shared" si="53"/>
        <v>0</v>
      </c>
      <c r="Y136" s="170">
        <f t="shared" si="53"/>
        <v>0</v>
      </c>
      <c r="Z136" s="170">
        <f t="shared" si="53"/>
        <v>0</v>
      </c>
      <c r="AA136" s="170">
        <f t="shared" si="53"/>
        <v>0</v>
      </c>
      <c r="AB136" s="170">
        <f t="shared" si="53"/>
        <v>0</v>
      </c>
      <c r="AC136" s="170">
        <f t="shared" si="53"/>
        <v>0</v>
      </c>
      <c r="AD136" s="170">
        <f t="shared" si="53"/>
        <v>0</v>
      </c>
      <c r="AE136" s="170">
        <f t="shared" si="53"/>
        <v>0</v>
      </c>
      <c r="AF136" s="170">
        <f t="shared" si="39"/>
        <v>0</v>
      </c>
      <c r="AG136" s="170">
        <f t="shared" si="39"/>
        <v>0</v>
      </c>
      <c r="AH136" s="170">
        <f t="shared" si="38"/>
        <v>0</v>
      </c>
      <c r="AI136" s="170">
        <f t="shared" si="38"/>
        <v>0</v>
      </c>
      <c r="AJ136" s="170">
        <f t="shared" si="38"/>
        <v>0</v>
      </c>
      <c r="AK136" s="173">
        <f t="shared" si="56"/>
        <v>0</v>
      </c>
      <c r="AM136" s="174"/>
      <c r="AN136" s="175">
        <f t="shared" si="54"/>
        <v>0</v>
      </c>
      <c r="AO136" s="176">
        <f t="shared" si="54"/>
        <v>0</v>
      </c>
      <c r="AP136" s="176">
        <f t="shared" si="54"/>
        <v>0</v>
      </c>
      <c r="AQ136" s="176">
        <f t="shared" si="54"/>
        <v>0</v>
      </c>
      <c r="AR136" s="176">
        <f t="shared" si="54"/>
        <v>0</v>
      </c>
      <c r="AS136" s="176">
        <f t="shared" si="54"/>
        <v>0</v>
      </c>
      <c r="AT136" s="176">
        <f t="shared" si="54"/>
        <v>0</v>
      </c>
      <c r="AU136" s="176">
        <f t="shared" si="54"/>
        <v>0</v>
      </c>
      <c r="AV136" s="176">
        <f t="shared" si="54"/>
        <v>0</v>
      </c>
      <c r="AW136" s="176">
        <f t="shared" si="54"/>
        <v>0</v>
      </c>
      <c r="AX136" s="176">
        <f t="shared" si="54"/>
        <v>0</v>
      </c>
      <c r="AY136" s="176">
        <f t="shared" si="54"/>
        <v>0</v>
      </c>
      <c r="AZ136" s="176">
        <f t="shared" si="54"/>
        <v>0</v>
      </c>
      <c r="BA136" s="176">
        <f t="shared" si="54"/>
        <v>0</v>
      </c>
      <c r="BB136" s="176">
        <f t="shared" si="54"/>
        <v>0</v>
      </c>
      <c r="BC136" s="176">
        <f t="shared" si="51"/>
        <v>0</v>
      </c>
      <c r="BD136" s="176">
        <f t="shared" si="51"/>
        <v>0</v>
      </c>
      <c r="BE136" s="176">
        <f t="shared" si="51"/>
        <v>0</v>
      </c>
      <c r="BF136" s="176">
        <f t="shared" si="51"/>
        <v>0</v>
      </c>
      <c r="BG136" s="176">
        <f t="shared" si="51"/>
        <v>0</v>
      </c>
      <c r="BH136" s="176">
        <f t="shared" si="51"/>
        <v>0</v>
      </c>
      <c r="BI136" s="176">
        <f t="shared" si="51"/>
        <v>0</v>
      </c>
      <c r="BJ136" s="176">
        <f t="shared" si="51"/>
        <v>0</v>
      </c>
      <c r="BK136" s="176">
        <f t="shared" si="51"/>
        <v>0</v>
      </c>
      <c r="BL136" s="176">
        <f t="shared" si="51"/>
        <v>0</v>
      </c>
      <c r="BM136" s="176">
        <f t="shared" si="51"/>
        <v>0</v>
      </c>
      <c r="BN136" s="176">
        <f t="shared" si="51"/>
        <v>0</v>
      </c>
      <c r="BO136" s="176">
        <f t="shared" si="51"/>
        <v>0</v>
      </c>
      <c r="BQ136" s="174"/>
      <c r="BR136" s="177">
        <f t="shared" si="55"/>
        <v>5890.8495035360747</v>
      </c>
      <c r="BS136" s="178">
        <f t="shared" si="55"/>
        <v>5890.8495035360747</v>
      </c>
      <c r="BT136" s="178">
        <f t="shared" si="55"/>
        <v>5890.8495035360747</v>
      </c>
      <c r="BU136" s="178">
        <f t="shared" si="55"/>
        <v>5890.8495035360747</v>
      </c>
      <c r="BV136" s="178">
        <f t="shared" si="55"/>
        <v>5890.8495035360747</v>
      </c>
      <c r="BW136" s="178">
        <f t="shared" si="55"/>
        <v>5890.8495035360747</v>
      </c>
      <c r="BX136" s="178">
        <f t="shared" si="55"/>
        <v>5890.8495035360747</v>
      </c>
      <c r="BY136" s="178">
        <f t="shared" si="55"/>
        <v>596.35496321986852</v>
      </c>
      <c r="BZ136" s="178">
        <f t="shared" si="55"/>
        <v>0</v>
      </c>
      <c r="CA136" s="178">
        <f t="shared" si="55"/>
        <v>0</v>
      </c>
      <c r="CB136" s="178">
        <f t="shared" si="55"/>
        <v>0</v>
      </c>
      <c r="CC136" s="178">
        <f t="shared" si="55"/>
        <v>0</v>
      </c>
      <c r="CD136" s="178">
        <f t="shared" si="55"/>
        <v>0</v>
      </c>
      <c r="CE136" s="178">
        <f t="shared" si="55"/>
        <v>0</v>
      </c>
      <c r="CF136" s="178">
        <f t="shared" si="55"/>
        <v>0</v>
      </c>
      <c r="CG136" s="178">
        <f t="shared" si="52"/>
        <v>0</v>
      </c>
      <c r="CH136" s="178">
        <f t="shared" si="52"/>
        <v>0</v>
      </c>
      <c r="CI136" s="178">
        <f t="shared" si="52"/>
        <v>0</v>
      </c>
      <c r="CJ136" s="178">
        <f t="shared" si="52"/>
        <v>0</v>
      </c>
      <c r="CK136" s="178">
        <f t="shared" si="52"/>
        <v>0</v>
      </c>
      <c r="CL136" s="178">
        <f t="shared" si="52"/>
        <v>0</v>
      </c>
      <c r="CM136" s="178">
        <f t="shared" si="52"/>
        <v>0</v>
      </c>
      <c r="CN136" s="178">
        <f t="shared" si="52"/>
        <v>0</v>
      </c>
      <c r="CO136" s="178">
        <f t="shared" si="52"/>
        <v>0</v>
      </c>
      <c r="CP136" s="178">
        <f t="shared" si="52"/>
        <v>0</v>
      </c>
      <c r="CQ136" s="178">
        <f t="shared" si="52"/>
        <v>0</v>
      </c>
      <c r="CR136" s="178">
        <f t="shared" si="52"/>
        <v>0</v>
      </c>
      <c r="CS136" s="178">
        <f t="shared" si="52"/>
        <v>0</v>
      </c>
    </row>
    <row r="137" spans="1:97" x14ac:dyDescent="0.4">
      <c r="A137" s="167">
        <v>1901208</v>
      </c>
      <c r="B137" s="168" t="s">
        <v>243</v>
      </c>
      <c r="C137" s="169">
        <v>12.708900833558108</v>
      </c>
      <c r="D137" s="170">
        <v>20.032337241952277</v>
      </c>
      <c r="E137" s="170">
        <v>16.466581212884773</v>
      </c>
      <c r="F137" s="171">
        <v>1.223368646238767E-3</v>
      </c>
      <c r="G137" s="170">
        <v>4522.7883685030165</v>
      </c>
      <c r="H137" s="172"/>
      <c r="I137" s="170">
        <f t="shared" si="45"/>
        <v>16.466581212884773</v>
      </c>
      <c r="J137" s="170">
        <f t="shared" si="45"/>
        <v>16.466581212884773</v>
      </c>
      <c r="K137" s="170">
        <f t="shared" si="45"/>
        <v>16.466581212884773</v>
      </c>
      <c r="L137" s="170">
        <f t="shared" si="45"/>
        <v>16.466581212884773</v>
      </c>
      <c r="M137" s="170">
        <f t="shared" si="45"/>
        <v>16.466581212884773</v>
      </c>
      <c r="N137" s="170">
        <f t="shared" si="45"/>
        <v>16.466581212884773</v>
      </c>
      <c r="O137" s="170">
        <f t="shared" si="44"/>
        <v>16.466581212884773</v>
      </c>
      <c r="P137" s="170">
        <f t="shared" si="44"/>
        <v>16.466581212884773</v>
      </c>
      <c r="Q137" s="170">
        <f t="shared" si="44"/>
        <v>16.466581212884773</v>
      </c>
      <c r="R137" s="170">
        <f t="shared" si="44"/>
        <v>16.466581212884773</v>
      </c>
      <c r="S137" s="170">
        <f t="shared" si="44"/>
        <v>16.466581212884773</v>
      </c>
      <c r="T137" s="170">
        <f t="shared" si="44"/>
        <v>16.466581212884773</v>
      </c>
      <c r="U137" s="170">
        <f t="shared" si="44"/>
        <v>11.673173147666292</v>
      </c>
      <c r="V137" s="170">
        <f t="shared" si="44"/>
        <v>0</v>
      </c>
      <c r="W137" s="170">
        <f t="shared" si="53"/>
        <v>0</v>
      </c>
      <c r="X137" s="170">
        <f t="shared" si="53"/>
        <v>0</v>
      </c>
      <c r="Y137" s="170">
        <f t="shared" si="53"/>
        <v>0</v>
      </c>
      <c r="Z137" s="170">
        <f t="shared" si="53"/>
        <v>0</v>
      </c>
      <c r="AA137" s="170">
        <f t="shared" si="53"/>
        <v>0</v>
      </c>
      <c r="AB137" s="170">
        <f t="shared" si="53"/>
        <v>0</v>
      </c>
      <c r="AC137" s="170">
        <f t="shared" si="53"/>
        <v>0</v>
      </c>
      <c r="AD137" s="170">
        <f t="shared" si="53"/>
        <v>0</v>
      </c>
      <c r="AE137" s="170">
        <f t="shared" si="53"/>
        <v>0</v>
      </c>
      <c r="AF137" s="170">
        <f t="shared" si="39"/>
        <v>0</v>
      </c>
      <c r="AG137" s="170">
        <f t="shared" si="39"/>
        <v>0</v>
      </c>
      <c r="AH137" s="170">
        <f t="shared" si="38"/>
        <v>0</v>
      </c>
      <c r="AI137" s="170">
        <f t="shared" si="38"/>
        <v>0</v>
      </c>
      <c r="AJ137" s="170">
        <f t="shared" si="38"/>
        <v>0</v>
      </c>
      <c r="AK137" s="173">
        <f t="shared" si="56"/>
        <v>209.27214770228352</v>
      </c>
      <c r="AM137" s="174"/>
      <c r="AN137" s="175">
        <f t="shared" si="54"/>
        <v>1.223368646238767E-3</v>
      </c>
      <c r="AO137" s="176">
        <f t="shared" si="54"/>
        <v>1.223368646238767E-3</v>
      </c>
      <c r="AP137" s="176">
        <f t="shared" si="54"/>
        <v>1.223368646238767E-3</v>
      </c>
      <c r="AQ137" s="176">
        <f t="shared" si="54"/>
        <v>1.223368646238767E-3</v>
      </c>
      <c r="AR137" s="176">
        <f t="shared" si="54"/>
        <v>1.223368646238767E-3</v>
      </c>
      <c r="AS137" s="176">
        <f t="shared" si="54"/>
        <v>1.223368646238767E-3</v>
      </c>
      <c r="AT137" s="176">
        <f t="shared" si="54"/>
        <v>1.223368646238767E-3</v>
      </c>
      <c r="AU137" s="176">
        <f t="shared" si="54"/>
        <v>1.223368646238767E-3</v>
      </c>
      <c r="AV137" s="176">
        <f t="shared" si="54"/>
        <v>1.223368646238767E-3</v>
      </c>
      <c r="AW137" s="176">
        <f t="shared" si="54"/>
        <v>1.223368646238767E-3</v>
      </c>
      <c r="AX137" s="176">
        <f t="shared" si="54"/>
        <v>1.223368646238767E-3</v>
      </c>
      <c r="AY137" s="176">
        <f t="shared" si="54"/>
        <v>1.223368646238767E-3</v>
      </c>
      <c r="AZ137" s="176">
        <f t="shared" si="54"/>
        <v>8.6724705306751579E-4</v>
      </c>
      <c r="BA137" s="176">
        <f t="shared" si="54"/>
        <v>0</v>
      </c>
      <c r="BB137" s="176">
        <f t="shared" si="54"/>
        <v>0</v>
      </c>
      <c r="BC137" s="176">
        <f t="shared" si="51"/>
        <v>0</v>
      </c>
      <c r="BD137" s="176">
        <f t="shared" si="51"/>
        <v>0</v>
      </c>
      <c r="BE137" s="176">
        <f t="shared" si="51"/>
        <v>0</v>
      </c>
      <c r="BF137" s="176">
        <f t="shared" si="51"/>
        <v>0</v>
      </c>
      <c r="BG137" s="176">
        <f t="shared" si="51"/>
        <v>0</v>
      </c>
      <c r="BH137" s="176">
        <f t="shared" si="51"/>
        <v>0</v>
      </c>
      <c r="BI137" s="176">
        <f t="shared" si="51"/>
        <v>0</v>
      </c>
      <c r="BJ137" s="176">
        <f t="shared" si="51"/>
        <v>0</v>
      </c>
      <c r="BK137" s="176">
        <f t="shared" si="51"/>
        <v>0</v>
      </c>
      <c r="BL137" s="176">
        <f t="shared" si="51"/>
        <v>0</v>
      </c>
      <c r="BM137" s="176">
        <f t="shared" si="51"/>
        <v>0</v>
      </c>
      <c r="BN137" s="176">
        <f t="shared" si="51"/>
        <v>0</v>
      </c>
      <c r="BO137" s="176">
        <f t="shared" si="51"/>
        <v>0</v>
      </c>
      <c r="BQ137" s="174"/>
      <c r="BR137" s="177">
        <f t="shared" si="55"/>
        <v>4522.7883685030165</v>
      </c>
      <c r="BS137" s="178">
        <f t="shared" si="55"/>
        <v>4522.7883685030165</v>
      </c>
      <c r="BT137" s="178">
        <f t="shared" si="55"/>
        <v>4522.7883685030165</v>
      </c>
      <c r="BU137" s="178">
        <f t="shared" si="55"/>
        <v>4522.7883685030165</v>
      </c>
      <c r="BV137" s="178">
        <f t="shared" si="55"/>
        <v>4522.7883685030165</v>
      </c>
      <c r="BW137" s="178">
        <f t="shared" si="55"/>
        <v>4522.7883685030165</v>
      </c>
      <c r="BX137" s="178">
        <f t="shared" si="55"/>
        <v>4522.7883685030165</v>
      </c>
      <c r="BY137" s="178">
        <f t="shared" si="55"/>
        <v>4522.7883685030165</v>
      </c>
      <c r="BZ137" s="178">
        <f t="shared" si="55"/>
        <v>4522.7883685030165</v>
      </c>
      <c r="CA137" s="178">
        <f t="shared" si="55"/>
        <v>4522.7883685030165</v>
      </c>
      <c r="CB137" s="178">
        <f t="shared" si="55"/>
        <v>4522.7883685030165</v>
      </c>
      <c r="CC137" s="178">
        <f t="shared" si="55"/>
        <v>4522.7883685030165</v>
      </c>
      <c r="CD137" s="178">
        <f t="shared" si="55"/>
        <v>3206.2084444387024</v>
      </c>
      <c r="CE137" s="178">
        <f t="shared" si="55"/>
        <v>0</v>
      </c>
      <c r="CF137" s="178">
        <f t="shared" si="55"/>
        <v>0</v>
      </c>
      <c r="CG137" s="178">
        <f t="shared" si="52"/>
        <v>0</v>
      </c>
      <c r="CH137" s="178">
        <f t="shared" si="52"/>
        <v>0</v>
      </c>
      <c r="CI137" s="178">
        <f t="shared" si="52"/>
        <v>0</v>
      </c>
      <c r="CJ137" s="178">
        <f t="shared" si="52"/>
        <v>0</v>
      </c>
      <c r="CK137" s="178">
        <f t="shared" si="52"/>
        <v>0</v>
      </c>
      <c r="CL137" s="178">
        <f t="shared" si="52"/>
        <v>0</v>
      </c>
      <c r="CM137" s="178">
        <f t="shared" si="52"/>
        <v>0</v>
      </c>
      <c r="CN137" s="178">
        <f t="shared" si="52"/>
        <v>0</v>
      </c>
      <c r="CO137" s="178">
        <f t="shared" si="52"/>
        <v>0</v>
      </c>
      <c r="CP137" s="178">
        <f t="shared" si="52"/>
        <v>0</v>
      </c>
      <c r="CQ137" s="178">
        <f t="shared" si="52"/>
        <v>0</v>
      </c>
      <c r="CR137" s="178">
        <f t="shared" si="52"/>
        <v>0</v>
      </c>
      <c r="CS137" s="178">
        <f t="shared" si="52"/>
        <v>0</v>
      </c>
    </row>
    <row r="138" spans="1:97" x14ac:dyDescent="0.4">
      <c r="A138" s="167">
        <v>1901214</v>
      </c>
      <c r="B138" s="168" t="s">
        <v>243</v>
      </c>
      <c r="C138" s="169">
        <v>12.708900833558108</v>
      </c>
      <c r="D138" s="170">
        <v>614.51993314050901</v>
      </c>
      <c r="E138" s="170">
        <v>505.13538504149841</v>
      </c>
      <c r="F138" s="171">
        <v>4.9179419578798414E-2</v>
      </c>
      <c r="G138" s="170">
        <v>0</v>
      </c>
      <c r="H138" s="172"/>
      <c r="I138" s="170">
        <f t="shared" si="45"/>
        <v>505.13538504149841</v>
      </c>
      <c r="J138" s="170">
        <f t="shared" si="45"/>
        <v>505.13538504149841</v>
      </c>
      <c r="K138" s="170">
        <f t="shared" si="45"/>
        <v>505.13538504149841</v>
      </c>
      <c r="L138" s="170">
        <f t="shared" si="45"/>
        <v>505.13538504149841</v>
      </c>
      <c r="M138" s="170">
        <f t="shared" si="45"/>
        <v>505.13538504149841</v>
      </c>
      <c r="N138" s="170">
        <f t="shared" si="45"/>
        <v>505.13538504149841</v>
      </c>
      <c r="O138" s="170">
        <f t="shared" si="44"/>
        <v>505.13538504149841</v>
      </c>
      <c r="P138" s="170">
        <f t="shared" si="44"/>
        <v>505.13538504149841</v>
      </c>
      <c r="Q138" s="170">
        <f t="shared" si="44"/>
        <v>505.13538504149841</v>
      </c>
      <c r="R138" s="170">
        <f t="shared" si="44"/>
        <v>505.13538504149841</v>
      </c>
      <c r="S138" s="170">
        <f t="shared" si="44"/>
        <v>505.13538504149841</v>
      </c>
      <c r="T138" s="170">
        <f t="shared" si="44"/>
        <v>505.13538504149841</v>
      </c>
      <c r="U138" s="170">
        <f t="shared" si="44"/>
        <v>358.09089551561391</v>
      </c>
      <c r="V138" s="170">
        <f t="shared" si="44"/>
        <v>0</v>
      </c>
      <c r="W138" s="170">
        <f t="shared" si="53"/>
        <v>0</v>
      </c>
      <c r="X138" s="170">
        <f t="shared" si="53"/>
        <v>0</v>
      </c>
      <c r="Y138" s="170">
        <f t="shared" si="53"/>
        <v>0</v>
      </c>
      <c r="Z138" s="170">
        <f t="shared" si="53"/>
        <v>0</v>
      </c>
      <c r="AA138" s="170">
        <f t="shared" si="53"/>
        <v>0</v>
      </c>
      <c r="AB138" s="170">
        <f t="shared" si="53"/>
        <v>0</v>
      </c>
      <c r="AC138" s="170">
        <f t="shared" si="53"/>
        <v>0</v>
      </c>
      <c r="AD138" s="170">
        <f t="shared" si="53"/>
        <v>0</v>
      </c>
      <c r="AE138" s="170">
        <f t="shared" si="53"/>
        <v>0</v>
      </c>
      <c r="AF138" s="170">
        <f t="shared" si="39"/>
        <v>0</v>
      </c>
      <c r="AG138" s="170">
        <f t="shared" si="39"/>
        <v>0</v>
      </c>
      <c r="AH138" s="170">
        <f t="shared" si="38"/>
        <v>0</v>
      </c>
      <c r="AI138" s="170">
        <f t="shared" si="38"/>
        <v>0</v>
      </c>
      <c r="AJ138" s="170">
        <f t="shared" si="38"/>
        <v>0</v>
      </c>
      <c r="AK138" s="173">
        <f t="shared" si="56"/>
        <v>6419.7155160135935</v>
      </c>
      <c r="AM138" s="174"/>
      <c r="AN138" s="175">
        <f t="shared" si="54"/>
        <v>4.9179419578798414E-2</v>
      </c>
      <c r="AO138" s="176">
        <f t="shared" si="54"/>
        <v>4.9179419578798414E-2</v>
      </c>
      <c r="AP138" s="176">
        <f t="shared" si="54"/>
        <v>4.9179419578798414E-2</v>
      </c>
      <c r="AQ138" s="176">
        <f t="shared" si="54"/>
        <v>4.9179419578798414E-2</v>
      </c>
      <c r="AR138" s="176">
        <f t="shared" si="54"/>
        <v>4.9179419578798414E-2</v>
      </c>
      <c r="AS138" s="176">
        <f t="shared" si="54"/>
        <v>4.9179419578798414E-2</v>
      </c>
      <c r="AT138" s="176">
        <f t="shared" si="54"/>
        <v>4.9179419578798414E-2</v>
      </c>
      <c r="AU138" s="176">
        <f t="shared" si="54"/>
        <v>4.9179419578798414E-2</v>
      </c>
      <c r="AV138" s="176">
        <f t="shared" si="54"/>
        <v>4.9179419578798414E-2</v>
      </c>
      <c r="AW138" s="176">
        <f t="shared" si="54"/>
        <v>4.9179419578798414E-2</v>
      </c>
      <c r="AX138" s="176">
        <f t="shared" si="54"/>
        <v>4.9179419578798414E-2</v>
      </c>
      <c r="AY138" s="176">
        <f t="shared" si="54"/>
        <v>4.9179419578798414E-2</v>
      </c>
      <c r="AZ138" s="176">
        <f t="shared" si="54"/>
        <v>3.4863331533314119E-2</v>
      </c>
      <c r="BA138" s="176">
        <f t="shared" si="54"/>
        <v>0</v>
      </c>
      <c r="BB138" s="176">
        <f t="shared" si="54"/>
        <v>0</v>
      </c>
      <c r="BC138" s="176">
        <f t="shared" si="51"/>
        <v>0</v>
      </c>
      <c r="BD138" s="176">
        <f t="shared" si="51"/>
        <v>0</v>
      </c>
      <c r="BE138" s="176">
        <f t="shared" si="51"/>
        <v>0</v>
      </c>
      <c r="BF138" s="176">
        <f t="shared" si="51"/>
        <v>0</v>
      </c>
      <c r="BG138" s="176">
        <f t="shared" si="51"/>
        <v>0</v>
      </c>
      <c r="BH138" s="176">
        <f t="shared" si="51"/>
        <v>0</v>
      </c>
      <c r="BI138" s="176">
        <f t="shared" si="51"/>
        <v>0</v>
      </c>
      <c r="BJ138" s="176">
        <f t="shared" si="51"/>
        <v>0</v>
      </c>
      <c r="BK138" s="176">
        <f t="shared" si="51"/>
        <v>0</v>
      </c>
      <c r="BL138" s="176">
        <f t="shared" si="51"/>
        <v>0</v>
      </c>
      <c r="BM138" s="176">
        <f t="shared" si="51"/>
        <v>0</v>
      </c>
      <c r="BN138" s="176">
        <f t="shared" si="51"/>
        <v>0</v>
      </c>
      <c r="BO138" s="176">
        <f t="shared" si="51"/>
        <v>0</v>
      </c>
      <c r="BQ138" s="174"/>
      <c r="BR138" s="177">
        <f t="shared" si="55"/>
        <v>0</v>
      </c>
      <c r="BS138" s="178">
        <f t="shared" si="55"/>
        <v>0</v>
      </c>
      <c r="BT138" s="178">
        <f t="shared" si="55"/>
        <v>0</v>
      </c>
      <c r="BU138" s="178">
        <f t="shared" si="55"/>
        <v>0</v>
      </c>
      <c r="BV138" s="178">
        <f t="shared" si="55"/>
        <v>0</v>
      </c>
      <c r="BW138" s="178">
        <f t="shared" si="55"/>
        <v>0</v>
      </c>
      <c r="BX138" s="178">
        <f t="shared" si="55"/>
        <v>0</v>
      </c>
      <c r="BY138" s="178">
        <f t="shared" si="55"/>
        <v>0</v>
      </c>
      <c r="BZ138" s="178">
        <f t="shared" si="55"/>
        <v>0</v>
      </c>
      <c r="CA138" s="178">
        <f t="shared" si="55"/>
        <v>0</v>
      </c>
      <c r="CB138" s="178">
        <f t="shared" si="55"/>
        <v>0</v>
      </c>
      <c r="CC138" s="178">
        <f t="shared" si="55"/>
        <v>0</v>
      </c>
      <c r="CD138" s="178">
        <f t="shared" si="55"/>
        <v>0</v>
      </c>
      <c r="CE138" s="178">
        <f t="shared" si="55"/>
        <v>0</v>
      </c>
      <c r="CF138" s="178">
        <f t="shared" si="55"/>
        <v>0</v>
      </c>
      <c r="CG138" s="178">
        <f t="shared" si="52"/>
        <v>0</v>
      </c>
      <c r="CH138" s="178">
        <f t="shared" si="52"/>
        <v>0</v>
      </c>
      <c r="CI138" s="178">
        <f t="shared" si="52"/>
        <v>0</v>
      </c>
      <c r="CJ138" s="178">
        <f t="shared" si="52"/>
        <v>0</v>
      </c>
      <c r="CK138" s="178">
        <f t="shared" si="52"/>
        <v>0</v>
      </c>
      <c r="CL138" s="178">
        <f t="shared" si="52"/>
        <v>0</v>
      </c>
      <c r="CM138" s="178">
        <f t="shared" si="52"/>
        <v>0</v>
      </c>
      <c r="CN138" s="178">
        <f t="shared" si="52"/>
        <v>0</v>
      </c>
      <c r="CO138" s="178">
        <f t="shared" si="52"/>
        <v>0</v>
      </c>
      <c r="CP138" s="178">
        <f t="shared" si="52"/>
        <v>0</v>
      </c>
      <c r="CQ138" s="178">
        <f t="shared" si="52"/>
        <v>0</v>
      </c>
      <c r="CR138" s="178">
        <f t="shared" si="52"/>
        <v>0</v>
      </c>
      <c r="CS138" s="178">
        <f t="shared" si="52"/>
        <v>0</v>
      </c>
    </row>
    <row r="139" spans="1:97" x14ac:dyDescent="0.4">
      <c r="A139" s="167">
        <v>1901260</v>
      </c>
      <c r="B139" s="168" t="s">
        <v>243</v>
      </c>
      <c r="C139" s="169">
        <v>8.1141443783486391</v>
      </c>
      <c r="D139" s="170">
        <v>75.751410715589046</v>
      </c>
      <c r="E139" s="170">
        <v>62.267659608214196</v>
      </c>
      <c r="F139" s="171">
        <v>1.3889939398833999E-2</v>
      </c>
      <c r="G139" s="170">
        <v>0</v>
      </c>
      <c r="H139" s="172"/>
      <c r="I139" s="170">
        <f t="shared" si="45"/>
        <v>62.267659608214196</v>
      </c>
      <c r="J139" s="170">
        <f t="shared" si="45"/>
        <v>62.267659608214196</v>
      </c>
      <c r="K139" s="170">
        <f t="shared" si="45"/>
        <v>62.267659608214196</v>
      </c>
      <c r="L139" s="170">
        <f t="shared" si="45"/>
        <v>62.267659608214196</v>
      </c>
      <c r="M139" s="170">
        <f t="shared" si="45"/>
        <v>62.267659608214196</v>
      </c>
      <c r="N139" s="170">
        <f t="shared" si="45"/>
        <v>62.267659608214196</v>
      </c>
      <c r="O139" s="170">
        <f t="shared" si="44"/>
        <v>62.267659608214196</v>
      </c>
      <c r="P139" s="170">
        <f t="shared" si="44"/>
        <v>62.267659608214196</v>
      </c>
      <c r="Q139" s="170">
        <f t="shared" si="44"/>
        <v>7.107503297204274</v>
      </c>
      <c r="R139" s="170">
        <f t="shared" si="44"/>
        <v>0</v>
      </c>
      <c r="S139" s="170">
        <f t="shared" si="44"/>
        <v>0</v>
      </c>
      <c r="T139" s="170">
        <f t="shared" si="44"/>
        <v>0</v>
      </c>
      <c r="U139" s="170">
        <f t="shared" si="44"/>
        <v>0</v>
      </c>
      <c r="V139" s="170">
        <f t="shared" si="44"/>
        <v>0</v>
      </c>
      <c r="W139" s="170">
        <f t="shared" si="53"/>
        <v>0</v>
      </c>
      <c r="X139" s="170">
        <f t="shared" si="53"/>
        <v>0</v>
      </c>
      <c r="Y139" s="170">
        <f t="shared" si="53"/>
        <v>0</v>
      </c>
      <c r="Z139" s="170">
        <f t="shared" si="53"/>
        <v>0</v>
      </c>
      <c r="AA139" s="170">
        <f t="shared" si="53"/>
        <v>0</v>
      </c>
      <c r="AB139" s="170">
        <f t="shared" si="53"/>
        <v>0</v>
      </c>
      <c r="AC139" s="170">
        <f t="shared" si="53"/>
        <v>0</v>
      </c>
      <c r="AD139" s="170">
        <f t="shared" si="53"/>
        <v>0</v>
      </c>
      <c r="AE139" s="170">
        <f t="shared" si="53"/>
        <v>0</v>
      </c>
      <c r="AF139" s="170">
        <f t="shared" si="39"/>
        <v>0</v>
      </c>
      <c r="AG139" s="170">
        <f t="shared" si="39"/>
        <v>0</v>
      </c>
      <c r="AH139" s="170">
        <f t="shared" si="38"/>
        <v>0</v>
      </c>
      <c r="AI139" s="170">
        <f t="shared" si="38"/>
        <v>0</v>
      </c>
      <c r="AJ139" s="170">
        <f t="shared" si="38"/>
        <v>0</v>
      </c>
      <c r="AK139" s="173">
        <f t="shared" si="56"/>
        <v>505.24878016291791</v>
      </c>
      <c r="AM139" s="174"/>
      <c r="AN139" s="175">
        <f t="shared" si="54"/>
        <v>1.3889939398833999E-2</v>
      </c>
      <c r="AO139" s="176">
        <f t="shared" si="54"/>
        <v>1.3889939398833999E-2</v>
      </c>
      <c r="AP139" s="176">
        <f t="shared" si="54"/>
        <v>1.3889939398833999E-2</v>
      </c>
      <c r="AQ139" s="176">
        <f t="shared" si="54"/>
        <v>1.3889939398833999E-2</v>
      </c>
      <c r="AR139" s="176">
        <f t="shared" si="54"/>
        <v>1.3889939398833999E-2</v>
      </c>
      <c r="AS139" s="176">
        <f t="shared" si="54"/>
        <v>1.3889939398833999E-2</v>
      </c>
      <c r="AT139" s="176">
        <f t="shared" si="54"/>
        <v>1.3889939398833999E-2</v>
      </c>
      <c r="AU139" s="176">
        <f t="shared" si="54"/>
        <v>1.3889939398833999E-2</v>
      </c>
      <c r="AV139" s="176">
        <f t="shared" si="54"/>
        <v>1.5854584979801769E-3</v>
      </c>
      <c r="AW139" s="176">
        <f t="shared" si="54"/>
        <v>0</v>
      </c>
      <c r="AX139" s="176">
        <f t="shared" si="54"/>
        <v>0</v>
      </c>
      <c r="AY139" s="176">
        <f t="shared" si="54"/>
        <v>0</v>
      </c>
      <c r="AZ139" s="176">
        <f t="shared" si="54"/>
        <v>0</v>
      </c>
      <c r="BA139" s="176">
        <f t="shared" si="54"/>
        <v>0</v>
      </c>
      <c r="BB139" s="176">
        <f t="shared" si="54"/>
        <v>0</v>
      </c>
      <c r="BC139" s="176">
        <f t="shared" si="51"/>
        <v>0</v>
      </c>
      <c r="BD139" s="176">
        <f t="shared" si="51"/>
        <v>0</v>
      </c>
      <c r="BE139" s="176">
        <f t="shared" si="51"/>
        <v>0</v>
      </c>
      <c r="BF139" s="176">
        <f t="shared" si="51"/>
        <v>0</v>
      </c>
      <c r="BG139" s="176">
        <f t="shared" si="51"/>
        <v>0</v>
      </c>
      <c r="BH139" s="176">
        <f t="shared" si="51"/>
        <v>0</v>
      </c>
      <c r="BI139" s="176">
        <f t="shared" si="51"/>
        <v>0</v>
      </c>
      <c r="BJ139" s="176">
        <f t="shared" si="51"/>
        <v>0</v>
      </c>
      <c r="BK139" s="176">
        <f t="shared" si="51"/>
        <v>0</v>
      </c>
      <c r="BL139" s="176">
        <f t="shared" si="51"/>
        <v>0</v>
      </c>
      <c r="BM139" s="176">
        <f t="shared" si="51"/>
        <v>0</v>
      </c>
      <c r="BN139" s="176">
        <f t="shared" si="51"/>
        <v>0</v>
      </c>
      <c r="BO139" s="176">
        <f t="shared" si="51"/>
        <v>0</v>
      </c>
      <c r="BQ139" s="174"/>
      <c r="BR139" s="177">
        <f t="shared" si="55"/>
        <v>0</v>
      </c>
      <c r="BS139" s="178">
        <f t="shared" si="55"/>
        <v>0</v>
      </c>
      <c r="BT139" s="178">
        <f t="shared" si="55"/>
        <v>0</v>
      </c>
      <c r="BU139" s="178">
        <f t="shared" si="55"/>
        <v>0</v>
      </c>
      <c r="BV139" s="178">
        <f t="shared" si="55"/>
        <v>0</v>
      </c>
      <c r="BW139" s="178">
        <f t="shared" si="55"/>
        <v>0</v>
      </c>
      <c r="BX139" s="178">
        <f t="shared" si="55"/>
        <v>0</v>
      </c>
      <c r="BY139" s="178">
        <f t="shared" si="55"/>
        <v>0</v>
      </c>
      <c r="BZ139" s="178">
        <f t="shared" si="55"/>
        <v>0</v>
      </c>
      <c r="CA139" s="178">
        <f t="shared" si="55"/>
        <v>0</v>
      </c>
      <c r="CB139" s="178">
        <f t="shared" si="55"/>
        <v>0</v>
      </c>
      <c r="CC139" s="178">
        <f t="shared" si="55"/>
        <v>0</v>
      </c>
      <c r="CD139" s="178">
        <f t="shared" si="55"/>
        <v>0</v>
      </c>
      <c r="CE139" s="178">
        <f t="shared" si="55"/>
        <v>0</v>
      </c>
      <c r="CF139" s="178">
        <f t="shared" si="55"/>
        <v>0</v>
      </c>
      <c r="CG139" s="178">
        <f t="shared" si="52"/>
        <v>0</v>
      </c>
      <c r="CH139" s="178">
        <f t="shared" si="52"/>
        <v>0</v>
      </c>
      <c r="CI139" s="178">
        <f t="shared" si="52"/>
        <v>0</v>
      </c>
      <c r="CJ139" s="178">
        <f t="shared" si="52"/>
        <v>0</v>
      </c>
      <c r="CK139" s="178">
        <f t="shared" si="52"/>
        <v>0</v>
      </c>
      <c r="CL139" s="178">
        <f t="shared" si="52"/>
        <v>0</v>
      </c>
      <c r="CM139" s="178">
        <f t="shared" si="52"/>
        <v>0</v>
      </c>
      <c r="CN139" s="178">
        <f t="shared" si="52"/>
        <v>0</v>
      </c>
      <c r="CO139" s="178">
        <f t="shared" si="52"/>
        <v>0</v>
      </c>
      <c r="CP139" s="178">
        <f t="shared" si="52"/>
        <v>0</v>
      </c>
      <c r="CQ139" s="178">
        <f t="shared" si="52"/>
        <v>0</v>
      </c>
      <c r="CR139" s="178">
        <f t="shared" si="52"/>
        <v>0</v>
      </c>
      <c r="CS139" s="178">
        <f t="shared" si="52"/>
        <v>0</v>
      </c>
    </row>
    <row r="140" spans="1:97" x14ac:dyDescent="0.4">
      <c r="A140" s="167">
        <v>1901296</v>
      </c>
      <c r="B140" s="168" t="s">
        <v>243</v>
      </c>
      <c r="C140" s="169">
        <v>14.6641163464132</v>
      </c>
      <c r="D140" s="170">
        <v>45.37063520305076</v>
      </c>
      <c r="E140" s="170">
        <v>37.294662136907725</v>
      </c>
      <c r="F140" s="171">
        <v>7.692083795748767E-4</v>
      </c>
      <c r="G140" s="170">
        <v>4733.1281041614648</v>
      </c>
      <c r="H140" s="172"/>
      <c r="I140" s="170">
        <f t="shared" si="45"/>
        <v>37.294662136907725</v>
      </c>
      <c r="J140" s="170">
        <f t="shared" si="45"/>
        <v>37.294662136907725</v>
      </c>
      <c r="K140" s="170">
        <f t="shared" si="45"/>
        <v>37.294662136907725</v>
      </c>
      <c r="L140" s="170">
        <f t="shared" si="45"/>
        <v>37.294662136907725</v>
      </c>
      <c r="M140" s="170">
        <f t="shared" si="45"/>
        <v>37.294662136907725</v>
      </c>
      <c r="N140" s="170">
        <f t="shared" si="45"/>
        <v>37.294662136907725</v>
      </c>
      <c r="O140" s="170">
        <f t="shared" si="44"/>
        <v>37.294662136907725</v>
      </c>
      <c r="P140" s="170">
        <f t="shared" si="44"/>
        <v>37.294662136907725</v>
      </c>
      <c r="Q140" s="170">
        <f t="shared" si="44"/>
        <v>37.294662136907725</v>
      </c>
      <c r="R140" s="170">
        <f t="shared" si="44"/>
        <v>37.294662136907725</v>
      </c>
      <c r="S140" s="170">
        <f t="shared" si="44"/>
        <v>37.294662136907725</v>
      </c>
      <c r="T140" s="170">
        <f t="shared" si="44"/>
        <v>37.294662136907725</v>
      </c>
      <c r="U140" s="170">
        <f t="shared" si="44"/>
        <v>37.294662136907725</v>
      </c>
      <c r="V140" s="170">
        <f t="shared" si="44"/>
        <v>37.294662136907725</v>
      </c>
      <c r="W140" s="170">
        <f t="shared" si="53"/>
        <v>24.767994759077876</v>
      </c>
      <c r="X140" s="170">
        <f t="shared" si="53"/>
        <v>0</v>
      </c>
      <c r="Y140" s="170">
        <f t="shared" si="53"/>
        <v>0</v>
      </c>
      <c r="Z140" s="170">
        <f t="shared" si="53"/>
        <v>0</v>
      </c>
      <c r="AA140" s="170">
        <f t="shared" si="53"/>
        <v>0</v>
      </c>
      <c r="AB140" s="170">
        <f t="shared" si="53"/>
        <v>0</v>
      </c>
      <c r="AC140" s="170">
        <f t="shared" si="53"/>
        <v>0</v>
      </c>
      <c r="AD140" s="170">
        <f t="shared" si="53"/>
        <v>0</v>
      </c>
      <c r="AE140" s="170">
        <f t="shared" si="53"/>
        <v>0</v>
      </c>
      <c r="AF140" s="170">
        <f t="shared" si="39"/>
        <v>0</v>
      </c>
      <c r="AG140" s="170">
        <f t="shared" si="39"/>
        <v>0</v>
      </c>
      <c r="AH140" s="170">
        <f t="shared" si="38"/>
        <v>0</v>
      </c>
      <c r="AI140" s="170">
        <f t="shared" si="38"/>
        <v>0</v>
      </c>
      <c r="AJ140" s="170">
        <f t="shared" si="38"/>
        <v>0</v>
      </c>
      <c r="AK140" s="173">
        <f t="shared" si="56"/>
        <v>546.89326467578599</v>
      </c>
      <c r="AM140" s="174"/>
      <c r="AN140" s="175">
        <f t="shared" si="54"/>
        <v>7.692083795748767E-4</v>
      </c>
      <c r="AO140" s="176">
        <f t="shared" si="54"/>
        <v>7.692083795748767E-4</v>
      </c>
      <c r="AP140" s="176">
        <f t="shared" si="54"/>
        <v>7.692083795748767E-4</v>
      </c>
      <c r="AQ140" s="176">
        <f t="shared" si="54"/>
        <v>7.692083795748767E-4</v>
      </c>
      <c r="AR140" s="176">
        <f t="shared" si="54"/>
        <v>7.692083795748767E-4</v>
      </c>
      <c r="AS140" s="176">
        <f t="shared" si="54"/>
        <v>7.692083795748767E-4</v>
      </c>
      <c r="AT140" s="176">
        <f t="shared" si="54"/>
        <v>7.692083795748767E-4</v>
      </c>
      <c r="AU140" s="176">
        <f t="shared" si="54"/>
        <v>7.692083795748767E-4</v>
      </c>
      <c r="AV140" s="176">
        <f t="shared" si="54"/>
        <v>7.692083795748767E-4</v>
      </c>
      <c r="AW140" s="176">
        <f t="shared" si="54"/>
        <v>7.692083795748767E-4</v>
      </c>
      <c r="AX140" s="176">
        <f t="shared" si="54"/>
        <v>7.692083795748767E-4</v>
      </c>
      <c r="AY140" s="176">
        <f t="shared" si="54"/>
        <v>7.692083795748767E-4</v>
      </c>
      <c r="AZ140" s="176">
        <f t="shared" si="54"/>
        <v>7.692083795748767E-4</v>
      </c>
      <c r="BA140" s="176">
        <f t="shared" si="54"/>
        <v>7.692083795748767E-4</v>
      </c>
      <c r="BB140" s="176">
        <f t="shared" si="54"/>
        <v>5.108438586736853E-4</v>
      </c>
      <c r="BC140" s="176">
        <f t="shared" si="51"/>
        <v>0</v>
      </c>
      <c r="BD140" s="176">
        <f t="shared" si="51"/>
        <v>0</v>
      </c>
      <c r="BE140" s="176">
        <f t="shared" si="51"/>
        <v>0</v>
      </c>
      <c r="BF140" s="176">
        <f t="shared" si="51"/>
        <v>0</v>
      </c>
      <c r="BG140" s="176">
        <f t="shared" si="51"/>
        <v>0</v>
      </c>
      <c r="BH140" s="176">
        <f t="shared" si="51"/>
        <v>0</v>
      </c>
      <c r="BI140" s="176">
        <f t="shared" si="51"/>
        <v>0</v>
      </c>
      <c r="BJ140" s="176">
        <f t="shared" si="51"/>
        <v>0</v>
      </c>
      <c r="BK140" s="176">
        <f t="shared" si="51"/>
        <v>0</v>
      </c>
      <c r="BL140" s="176">
        <f t="shared" si="51"/>
        <v>0</v>
      </c>
      <c r="BM140" s="176">
        <f t="shared" si="51"/>
        <v>0</v>
      </c>
      <c r="BN140" s="176">
        <f t="shared" si="51"/>
        <v>0</v>
      </c>
      <c r="BO140" s="176">
        <f t="shared" si="51"/>
        <v>0</v>
      </c>
      <c r="BQ140" s="174"/>
      <c r="BR140" s="177">
        <f t="shared" si="55"/>
        <v>4733.1281041614648</v>
      </c>
      <c r="BS140" s="178">
        <f t="shared" si="55"/>
        <v>4733.1281041614648</v>
      </c>
      <c r="BT140" s="178">
        <f t="shared" si="55"/>
        <v>4733.1281041614648</v>
      </c>
      <c r="BU140" s="178">
        <f t="shared" si="55"/>
        <v>4733.1281041614648</v>
      </c>
      <c r="BV140" s="178">
        <f t="shared" si="55"/>
        <v>4733.1281041614648</v>
      </c>
      <c r="BW140" s="178">
        <f t="shared" si="55"/>
        <v>4733.1281041614648</v>
      </c>
      <c r="BX140" s="178">
        <f t="shared" si="55"/>
        <v>4733.1281041614648</v>
      </c>
      <c r="BY140" s="178">
        <f t="shared" si="55"/>
        <v>4733.1281041614648</v>
      </c>
      <c r="BZ140" s="178">
        <f t="shared" si="55"/>
        <v>4733.1281041614648</v>
      </c>
      <c r="CA140" s="178">
        <f t="shared" si="55"/>
        <v>4733.1281041614648</v>
      </c>
      <c r="CB140" s="178">
        <f t="shared" si="55"/>
        <v>4733.1281041614648</v>
      </c>
      <c r="CC140" s="178">
        <f t="shared" si="55"/>
        <v>4733.1281041614648</v>
      </c>
      <c r="CD140" s="178">
        <f t="shared" si="55"/>
        <v>4733.1281041614648</v>
      </c>
      <c r="CE140" s="178">
        <f t="shared" si="55"/>
        <v>4733.1281041614648</v>
      </c>
      <c r="CF140" s="178">
        <f t="shared" si="55"/>
        <v>3143.3477436413491</v>
      </c>
      <c r="CG140" s="178">
        <f t="shared" si="52"/>
        <v>0</v>
      </c>
      <c r="CH140" s="178">
        <f t="shared" si="52"/>
        <v>0</v>
      </c>
      <c r="CI140" s="178">
        <f t="shared" si="52"/>
        <v>0</v>
      </c>
      <c r="CJ140" s="178">
        <f t="shared" si="52"/>
        <v>0</v>
      </c>
      <c r="CK140" s="178">
        <f t="shared" si="52"/>
        <v>0</v>
      </c>
      <c r="CL140" s="178">
        <f t="shared" si="52"/>
        <v>0</v>
      </c>
      <c r="CM140" s="178">
        <f t="shared" si="52"/>
        <v>0</v>
      </c>
      <c r="CN140" s="178">
        <f t="shared" si="52"/>
        <v>0</v>
      </c>
      <c r="CO140" s="178">
        <f t="shared" si="52"/>
        <v>0</v>
      </c>
      <c r="CP140" s="178">
        <f t="shared" si="52"/>
        <v>0</v>
      </c>
      <c r="CQ140" s="178">
        <f t="shared" si="52"/>
        <v>0</v>
      </c>
      <c r="CR140" s="178">
        <f t="shared" si="52"/>
        <v>0</v>
      </c>
      <c r="CS140" s="178">
        <f t="shared" si="52"/>
        <v>0</v>
      </c>
    </row>
    <row r="141" spans="1:97" x14ac:dyDescent="0.4">
      <c r="A141" s="167">
        <v>1901384</v>
      </c>
      <c r="B141" s="168" t="s">
        <v>243</v>
      </c>
      <c r="C141" s="169">
        <v>14.6641163464132</v>
      </c>
      <c r="D141" s="170">
        <v>58.999879240271802</v>
      </c>
      <c r="E141" s="170">
        <v>48.497900735503421</v>
      </c>
      <c r="F141" s="171">
        <v>4.6316164131848959E-3</v>
      </c>
      <c r="G141" s="170">
        <v>0</v>
      </c>
      <c r="H141" s="172"/>
      <c r="I141" s="170">
        <f t="shared" si="45"/>
        <v>48.497900735503421</v>
      </c>
      <c r="J141" s="170">
        <f t="shared" si="45"/>
        <v>48.497900735503421</v>
      </c>
      <c r="K141" s="170">
        <f t="shared" si="45"/>
        <v>48.497900735503421</v>
      </c>
      <c r="L141" s="170">
        <f t="shared" si="45"/>
        <v>48.497900735503421</v>
      </c>
      <c r="M141" s="170">
        <f t="shared" si="45"/>
        <v>48.497900735503421</v>
      </c>
      <c r="N141" s="170">
        <f t="shared" si="45"/>
        <v>48.497900735503421</v>
      </c>
      <c r="O141" s="170">
        <f t="shared" si="44"/>
        <v>48.497900735503421</v>
      </c>
      <c r="P141" s="170">
        <f t="shared" si="44"/>
        <v>48.497900735503421</v>
      </c>
      <c r="Q141" s="170">
        <f t="shared" si="44"/>
        <v>48.497900735503421</v>
      </c>
      <c r="R141" s="170">
        <f t="shared" si="44"/>
        <v>48.497900735503421</v>
      </c>
      <c r="S141" s="170">
        <f t="shared" si="44"/>
        <v>48.497900735503421</v>
      </c>
      <c r="T141" s="170">
        <f t="shared" si="44"/>
        <v>48.497900735503421</v>
      </c>
      <c r="U141" s="170">
        <f t="shared" si="44"/>
        <v>48.497900735503421</v>
      </c>
      <c r="V141" s="170">
        <f t="shared" ref="V141:Y160" si="57">IF(V$2&lt;$C141,$E141,IF((($C141-V$2+1)&gt;0),($C141-V$2+1)*U141,0))</f>
        <v>48.497900735503421</v>
      </c>
      <c r="W141" s="170">
        <f t="shared" si="53"/>
        <v>32.208248645172588</v>
      </c>
      <c r="X141" s="170">
        <f t="shared" si="53"/>
        <v>0</v>
      </c>
      <c r="Y141" s="170">
        <f t="shared" si="53"/>
        <v>0</v>
      </c>
      <c r="Z141" s="170">
        <f t="shared" si="53"/>
        <v>0</v>
      </c>
      <c r="AA141" s="170">
        <f t="shared" si="53"/>
        <v>0</v>
      </c>
      <c r="AB141" s="170">
        <f t="shared" si="53"/>
        <v>0</v>
      </c>
      <c r="AC141" s="170">
        <f t="shared" si="53"/>
        <v>0</v>
      </c>
      <c r="AD141" s="170">
        <f t="shared" si="53"/>
        <v>0</v>
      </c>
      <c r="AE141" s="170">
        <f t="shared" si="53"/>
        <v>0</v>
      </c>
      <c r="AF141" s="170">
        <f t="shared" si="39"/>
        <v>0</v>
      </c>
      <c r="AG141" s="170">
        <f t="shared" si="39"/>
        <v>0</v>
      </c>
      <c r="AH141" s="170">
        <f t="shared" si="38"/>
        <v>0</v>
      </c>
      <c r="AI141" s="170">
        <f t="shared" si="38"/>
        <v>0</v>
      </c>
      <c r="AJ141" s="170">
        <f t="shared" si="38"/>
        <v>0</v>
      </c>
      <c r="AK141" s="173">
        <f t="shared" si="56"/>
        <v>711.17885894222059</v>
      </c>
      <c r="AM141" s="174"/>
      <c r="AN141" s="175">
        <f t="shared" si="54"/>
        <v>4.6316164131848959E-3</v>
      </c>
      <c r="AO141" s="176">
        <f t="shared" si="54"/>
        <v>4.6316164131848959E-3</v>
      </c>
      <c r="AP141" s="176">
        <f t="shared" si="54"/>
        <v>4.6316164131848959E-3</v>
      </c>
      <c r="AQ141" s="176">
        <f t="shared" si="54"/>
        <v>4.6316164131848959E-3</v>
      </c>
      <c r="AR141" s="176">
        <f t="shared" si="54"/>
        <v>4.6316164131848959E-3</v>
      </c>
      <c r="AS141" s="176">
        <f t="shared" si="54"/>
        <v>4.6316164131848959E-3</v>
      </c>
      <c r="AT141" s="176">
        <f t="shared" si="54"/>
        <v>4.6316164131848959E-3</v>
      </c>
      <c r="AU141" s="176">
        <f t="shared" si="54"/>
        <v>4.6316164131848959E-3</v>
      </c>
      <c r="AV141" s="176">
        <f t="shared" si="54"/>
        <v>4.6316164131848959E-3</v>
      </c>
      <c r="AW141" s="176">
        <f t="shared" si="54"/>
        <v>4.6316164131848959E-3</v>
      </c>
      <c r="AX141" s="176">
        <f t="shared" si="54"/>
        <v>4.6316164131848959E-3</v>
      </c>
      <c r="AY141" s="176">
        <f t="shared" si="54"/>
        <v>4.6316164131848959E-3</v>
      </c>
      <c r="AZ141" s="176">
        <f t="shared" si="54"/>
        <v>4.6316164131848959E-3</v>
      </c>
      <c r="BA141" s="176">
        <f t="shared" si="54"/>
        <v>4.6316164131848959E-3</v>
      </c>
      <c r="BB141" s="176">
        <f t="shared" si="54"/>
        <v>3.0759321703117647E-3</v>
      </c>
      <c r="BC141" s="176">
        <f t="shared" si="51"/>
        <v>0</v>
      </c>
      <c r="BD141" s="176">
        <f t="shared" si="51"/>
        <v>0</v>
      </c>
      <c r="BE141" s="176">
        <f t="shared" si="51"/>
        <v>0</v>
      </c>
      <c r="BF141" s="176">
        <f t="shared" si="51"/>
        <v>0</v>
      </c>
      <c r="BG141" s="176">
        <f t="shared" si="51"/>
        <v>0</v>
      </c>
      <c r="BH141" s="176">
        <f t="shared" si="51"/>
        <v>0</v>
      </c>
      <c r="BI141" s="176">
        <f t="shared" si="51"/>
        <v>0</v>
      </c>
      <c r="BJ141" s="176">
        <f t="shared" si="51"/>
        <v>0</v>
      </c>
      <c r="BK141" s="176">
        <f t="shared" si="51"/>
        <v>0</v>
      </c>
      <c r="BL141" s="176">
        <f t="shared" si="51"/>
        <v>0</v>
      </c>
      <c r="BM141" s="176">
        <f t="shared" si="51"/>
        <v>0</v>
      </c>
      <c r="BN141" s="176">
        <f t="shared" si="51"/>
        <v>0</v>
      </c>
      <c r="BO141" s="176">
        <f t="shared" si="51"/>
        <v>0</v>
      </c>
      <c r="BQ141" s="174"/>
      <c r="BR141" s="177">
        <f t="shared" si="55"/>
        <v>0</v>
      </c>
      <c r="BS141" s="178">
        <f t="shared" si="55"/>
        <v>0</v>
      </c>
      <c r="BT141" s="178">
        <f t="shared" si="55"/>
        <v>0</v>
      </c>
      <c r="BU141" s="178">
        <f t="shared" si="55"/>
        <v>0</v>
      </c>
      <c r="BV141" s="178">
        <f t="shared" si="55"/>
        <v>0</v>
      </c>
      <c r="BW141" s="178">
        <f t="shared" si="55"/>
        <v>0</v>
      </c>
      <c r="BX141" s="178">
        <f t="shared" si="55"/>
        <v>0</v>
      </c>
      <c r="BY141" s="178">
        <f t="shared" si="55"/>
        <v>0</v>
      </c>
      <c r="BZ141" s="178">
        <f t="shared" si="55"/>
        <v>0</v>
      </c>
      <c r="CA141" s="178">
        <f t="shared" si="55"/>
        <v>0</v>
      </c>
      <c r="CB141" s="178">
        <f t="shared" si="55"/>
        <v>0</v>
      </c>
      <c r="CC141" s="178">
        <f t="shared" si="55"/>
        <v>0</v>
      </c>
      <c r="CD141" s="178">
        <f t="shared" si="55"/>
        <v>0</v>
      </c>
      <c r="CE141" s="178">
        <f t="shared" si="55"/>
        <v>0</v>
      </c>
      <c r="CF141" s="178">
        <f t="shared" si="55"/>
        <v>0</v>
      </c>
      <c r="CG141" s="178">
        <f t="shared" si="52"/>
        <v>0</v>
      </c>
      <c r="CH141" s="178">
        <f t="shared" si="52"/>
        <v>0</v>
      </c>
      <c r="CI141" s="178">
        <f t="shared" si="52"/>
        <v>0</v>
      </c>
      <c r="CJ141" s="178">
        <f t="shared" si="52"/>
        <v>0</v>
      </c>
      <c r="CK141" s="178">
        <f t="shared" si="52"/>
        <v>0</v>
      </c>
      <c r="CL141" s="178">
        <f t="shared" si="52"/>
        <v>0</v>
      </c>
      <c r="CM141" s="178">
        <f t="shared" si="52"/>
        <v>0</v>
      </c>
      <c r="CN141" s="178">
        <f t="shared" si="52"/>
        <v>0</v>
      </c>
      <c r="CO141" s="178">
        <f t="shared" si="52"/>
        <v>0</v>
      </c>
      <c r="CP141" s="178">
        <f t="shared" si="52"/>
        <v>0</v>
      </c>
      <c r="CQ141" s="178">
        <f t="shared" si="52"/>
        <v>0</v>
      </c>
      <c r="CR141" s="178">
        <f t="shared" si="52"/>
        <v>0</v>
      </c>
      <c r="CS141" s="178">
        <f t="shared" si="52"/>
        <v>0</v>
      </c>
    </row>
    <row r="142" spans="1:97" x14ac:dyDescent="0.4">
      <c r="A142" s="167">
        <v>1901401</v>
      </c>
      <c r="B142" s="168" t="s">
        <v>243</v>
      </c>
      <c r="C142" s="169">
        <v>7.8208620514203737</v>
      </c>
      <c r="D142" s="170">
        <v>34.726581671135627</v>
      </c>
      <c r="E142" s="170">
        <v>28.545250133673481</v>
      </c>
      <c r="F142" s="171">
        <v>2.7257799067701219E-3</v>
      </c>
      <c r="G142" s="170">
        <v>0</v>
      </c>
      <c r="H142" s="172"/>
      <c r="I142" s="170">
        <f t="shared" si="45"/>
        <v>28.545250133673481</v>
      </c>
      <c r="J142" s="170">
        <f t="shared" si="45"/>
        <v>28.545250133673481</v>
      </c>
      <c r="K142" s="170">
        <f t="shared" si="45"/>
        <v>28.545250133673481</v>
      </c>
      <c r="L142" s="170">
        <f t="shared" ref="L142:U160" si="58">IF(L$2&lt;$C142,$E142,IF((($C142-L$2+1)&gt;0),($C142-L$2+1)*K142,0))</f>
        <v>28.545250133673481</v>
      </c>
      <c r="M142" s="170">
        <f t="shared" si="58"/>
        <v>28.545250133673481</v>
      </c>
      <c r="N142" s="170">
        <f t="shared" si="58"/>
        <v>28.545250133673481</v>
      </c>
      <c r="O142" s="170">
        <f t="shared" si="58"/>
        <v>28.545250133673481</v>
      </c>
      <c r="P142" s="170">
        <f t="shared" si="58"/>
        <v>23.431712583034912</v>
      </c>
      <c r="Q142" s="170">
        <f t="shared" si="58"/>
        <v>0</v>
      </c>
      <c r="R142" s="170">
        <f t="shared" si="58"/>
        <v>0</v>
      </c>
      <c r="S142" s="170">
        <f t="shared" si="58"/>
        <v>0</v>
      </c>
      <c r="T142" s="170">
        <f t="shared" si="58"/>
        <v>0</v>
      </c>
      <c r="U142" s="170">
        <f t="shared" si="58"/>
        <v>0</v>
      </c>
      <c r="V142" s="170">
        <f t="shared" si="57"/>
        <v>0</v>
      </c>
      <c r="W142" s="170">
        <f t="shared" si="53"/>
        <v>0</v>
      </c>
      <c r="X142" s="170">
        <f t="shared" si="53"/>
        <v>0</v>
      </c>
      <c r="Y142" s="170">
        <f t="shared" si="53"/>
        <v>0</v>
      </c>
      <c r="Z142" s="170">
        <f t="shared" si="53"/>
        <v>0</v>
      </c>
      <c r="AA142" s="170">
        <f t="shared" si="53"/>
        <v>0</v>
      </c>
      <c r="AB142" s="170">
        <f t="shared" si="53"/>
        <v>0</v>
      </c>
      <c r="AC142" s="170">
        <f t="shared" si="53"/>
        <v>0</v>
      </c>
      <c r="AD142" s="170">
        <f t="shared" si="53"/>
        <v>0</v>
      </c>
      <c r="AE142" s="170">
        <f t="shared" si="53"/>
        <v>0</v>
      </c>
      <c r="AF142" s="170">
        <f t="shared" si="39"/>
        <v>0</v>
      </c>
      <c r="AG142" s="170">
        <f t="shared" si="39"/>
        <v>0</v>
      </c>
      <c r="AH142" s="170">
        <f t="shared" si="38"/>
        <v>0</v>
      </c>
      <c r="AI142" s="170">
        <f t="shared" si="38"/>
        <v>0</v>
      </c>
      <c r="AJ142" s="170">
        <f t="shared" si="38"/>
        <v>0</v>
      </c>
      <c r="AK142" s="173">
        <f t="shared" si="56"/>
        <v>223.24846351874928</v>
      </c>
      <c r="AM142" s="174"/>
      <c r="AN142" s="175">
        <f t="shared" si="54"/>
        <v>2.7257799067701219E-3</v>
      </c>
      <c r="AO142" s="176">
        <f t="shared" si="54"/>
        <v>2.7257799067701219E-3</v>
      </c>
      <c r="AP142" s="176">
        <f t="shared" si="54"/>
        <v>2.7257799067701219E-3</v>
      </c>
      <c r="AQ142" s="176">
        <f t="shared" si="54"/>
        <v>2.7257799067701219E-3</v>
      </c>
      <c r="AR142" s="176">
        <f t="shared" si="54"/>
        <v>2.7257799067701219E-3</v>
      </c>
      <c r="AS142" s="176">
        <f t="shared" si="54"/>
        <v>2.7257799067701219E-3</v>
      </c>
      <c r="AT142" s="176">
        <f t="shared" si="54"/>
        <v>2.7257799067701219E-3</v>
      </c>
      <c r="AU142" s="176">
        <f t="shared" si="54"/>
        <v>2.2374892859917572E-3</v>
      </c>
      <c r="AV142" s="176">
        <f t="shared" si="54"/>
        <v>0</v>
      </c>
      <c r="AW142" s="176">
        <f t="shared" si="54"/>
        <v>0</v>
      </c>
      <c r="AX142" s="176">
        <f t="shared" si="54"/>
        <v>0</v>
      </c>
      <c r="AY142" s="176">
        <f t="shared" si="54"/>
        <v>0</v>
      </c>
      <c r="AZ142" s="176">
        <f t="shared" si="54"/>
        <v>0</v>
      </c>
      <c r="BA142" s="176">
        <f t="shared" si="54"/>
        <v>0</v>
      </c>
      <c r="BB142" s="176">
        <f t="shared" si="54"/>
        <v>0</v>
      </c>
      <c r="BC142" s="176">
        <f t="shared" si="54"/>
        <v>0</v>
      </c>
      <c r="BD142" s="176">
        <f t="shared" ref="BC142:BO157" si="59">IF(BD$2&lt;$C142,$F142,IF((($C142-BD$2+1)&gt;0),($C142-BD$2+1)*$F142,0))</f>
        <v>0</v>
      </c>
      <c r="BE142" s="176">
        <f t="shared" si="59"/>
        <v>0</v>
      </c>
      <c r="BF142" s="176">
        <f t="shared" si="59"/>
        <v>0</v>
      </c>
      <c r="BG142" s="176">
        <f t="shared" si="59"/>
        <v>0</v>
      </c>
      <c r="BH142" s="176">
        <f t="shared" si="59"/>
        <v>0</v>
      </c>
      <c r="BI142" s="176">
        <f t="shared" si="59"/>
        <v>0</v>
      </c>
      <c r="BJ142" s="176">
        <f t="shared" si="59"/>
        <v>0</v>
      </c>
      <c r="BK142" s="176">
        <f t="shared" si="59"/>
        <v>0</v>
      </c>
      <c r="BL142" s="176">
        <f t="shared" si="59"/>
        <v>0</v>
      </c>
      <c r="BM142" s="176">
        <f t="shared" si="59"/>
        <v>0</v>
      </c>
      <c r="BN142" s="176">
        <f t="shared" si="59"/>
        <v>0</v>
      </c>
      <c r="BO142" s="176">
        <f t="shared" si="59"/>
        <v>0</v>
      </c>
      <c r="BQ142" s="174"/>
      <c r="BR142" s="177">
        <f t="shared" si="55"/>
        <v>0</v>
      </c>
      <c r="BS142" s="178">
        <f t="shared" si="55"/>
        <v>0</v>
      </c>
      <c r="BT142" s="178">
        <f t="shared" si="55"/>
        <v>0</v>
      </c>
      <c r="BU142" s="178">
        <f t="shared" si="55"/>
        <v>0</v>
      </c>
      <c r="BV142" s="178">
        <f t="shared" si="55"/>
        <v>0</v>
      </c>
      <c r="BW142" s="178">
        <f t="shared" si="55"/>
        <v>0</v>
      </c>
      <c r="BX142" s="178">
        <f t="shared" si="55"/>
        <v>0</v>
      </c>
      <c r="BY142" s="178">
        <f t="shared" si="55"/>
        <v>0</v>
      </c>
      <c r="BZ142" s="178">
        <f t="shared" si="55"/>
        <v>0</v>
      </c>
      <c r="CA142" s="178">
        <f t="shared" si="55"/>
        <v>0</v>
      </c>
      <c r="CB142" s="178">
        <f t="shared" si="55"/>
        <v>0</v>
      </c>
      <c r="CC142" s="178">
        <f t="shared" si="55"/>
        <v>0</v>
      </c>
      <c r="CD142" s="178">
        <f t="shared" si="55"/>
        <v>0</v>
      </c>
      <c r="CE142" s="178">
        <f t="shared" si="55"/>
        <v>0</v>
      </c>
      <c r="CF142" s="178">
        <f t="shared" si="55"/>
        <v>0</v>
      </c>
      <c r="CG142" s="178">
        <f t="shared" si="55"/>
        <v>0</v>
      </c>
      <c r="CH142" s="178">
        <f t="shared" ref="CG142:CS157" si="60">IF(CH$2&lt;$C142,$G142,IF((($C142-CH$2+1)&gt;0),($C142-CH$2+1)*$G142,0))</f>
        <v>0</v>
      </c>
      <c r="CI142" s="178">
        <f t="shared" si="60"/>
        <v>0</v>
      </c>
      <c r="CJ142" s="178">
        <f t="shared" si="60"/>
        <v>0</v>
      </c>
      <c r="CK142" s="178">
        <f t="shared" si="60"/>
        <v>0</v>
      </c>
      <c r="CL142" s="178">
        <f t="shared" si="60"/>
        <v>0</v>
      </c>
      <c r="CM142" s="178">
        <f t="shared" si="60"/>
        <v>0</v>
      </c>
      <c r="CN142" s="178">
        <f t="shared" si="60"/>
        <v>0</v>
      </c>
      <c r="CO142" s="178">
        <f t="shared" si="60"/>
        <v>0</v>
      </c>
      <c r="CP142" s="178">
        <f t="shared" si="60"/>
        <v>0</v>
      </c>
      <c r="CQ142" s="178">
        <f t="shared" si="60"/>
        <v>0</v>
      </c>
      <c r="CR142" s="178">
        <f t="shared" si="60"/>
        <v>0</v>
      </c>
      <c r="CS142" s="178">
        <f t="shared" si="60"/>
        <v>0</v>
      </c>
    </row>
    <row r="143" spans="1:97" x14ac:dyDescent="0.4">
      <c r="A143" s="167">
        <v>1901405</v>
      </c>
      <c r="B143" s="168" t="s">
        <v>243</v>
      </c>
      <c r="C143" s="169">
        <v>7.8208620514203737</v>
      </c>
      <c r="D143" s="170">
        <v>28.186153518105744</v>
      </c>
      <c r="E143" s="170">
        <v>23.169018191882923</v>
      </c>
      <c r="F143" s="171">
        <v>2.2127015514579436E-3</v>
      </c>
      <c r="G143" s="170">
        <v>0</v>
      </c>
      <c r="H143" s="172"/>
      <c r="I143" s="170">
        <f t="shared" ref="I143:K160" si="61">IF(I$2&lt;$C143,$E143,IF((($C143-I$2+1)&gt;0),($C143-I$2+1)*H143,0))</f>
        <v>23.169018191882923</v>
      </c>
      <c r="J143" s="170">
        <f t="shared" si="61"/>
        <v>23.169018191882923</v>
      </c>
      <c r="K143" s="170">
        <f t="shared" si="61"/>
        <v>23.169018191882923</v>
      </c>
      <c r="L143" s="170">
        <f t="shared" si="58"/>
        <v>23.169018191882923</v>
      </c>
      <c r="M143" s="170">
        <f t="shared" si="58"/>
        <v>23.169018191882923</v>
      </c>
      <c r="N143" s="170">
        <f t="shared" si="58"/>
        <v>23.169018191882923</v>
      </c>
      <c r="O143" s="170">
        <f t="shared" si="58"/>
        <v>23.169018191882923</v>
      </c>
      <c r="P143" s="170">
        <f t="shared" si="58"/>
        <v>19.018567802384975</v>
      </c>
      <c r="Q143" s="170">
        <f t="shared" si="58"/>
        <v>0</v>
      </c>
      <c r="R143" s="170">
        <f t="shared" si="58"/>
        <v>0</v>
      </c>
      <c r="S143" s="170">
        <f t="shared" si="58"/>
        <v>0</v>
      </c>
      <c r="T143" s="170">
        <f t="shared" si="58"/>
        <v>0</v>
      </c>
      <c r="U143" s="170">
        <f t="shared" si="58"/>
        <v>0</v>
      </c>
      <c r="V143" s="170">
        <f t="shared" si="57"/>
        <v>0</v>
      </c>
      <c r="W143" s="170">
        <f t="shared" si="53"/>
        <v>0</v>
      </c>
      <c r="X143" s="170">
        <f t="shared" si="53"/>
        <v>0</v>
      </c>
      <c r="Y143" s="170">
        <f t="shared" si="53"/>
        <v>0</v>
      </c>
      <c r="Z143" s="170">
        <f t="shared" si="53"/>
        <v>0</v>
      </c>
      <c r="AA143" s="170">
        <f t="shared" si="53"/>
        <v>0</v>
      </c>
      <c r="AB143" s="170">
        <f t="shared" si="53"/>
        <v>0</v>
      </c>
      <c r="AC143" s="170">
        <f t="shared" si="53"/>
        <v>0</v>
      </c>
      <c r="AD143" s="170">
        <f t="shared" si="53"/>
        <v>0</v>
      </c>
      <c r="AE143" s="170">
        <f t="shared" si="53"/>
        <v>0</v>
      </c>
      <c r="AF143" s="170">
        <f t="shared" si="39"/>
        <v>0</v>
      </c>
      <c r="AG143" s="170">
        <f t="shared" si="39"/>
        <v>0</v>
      </c>
      <c r="AH143" s="170">
        <f t="shared" si="38"/>
        <v>0</v>
      </c>
      <c r="AI143" s="170">
        <f t="shared" si="38"/>
        <v>0</v>
      </c>
      <c r="AJ143" s="170">
        <f t="shared" si="38"/>
        <v>0</v>
      </c>
      <c r="AK143" s="173">
        <f t="shared" si="56"/>
        <v>181.20169514556542</v>
      </c>
      <c r="AM143" s="174"/>
      <c r="AN143" s="175">
        <f t="shared" ref="AN143:BC158" si="62">IF(AN$2&lt;$C143,$F143,IF((($C143-AN$2+1)&gt;0),($C143-AN$2+1)*$F143,0))</f>
        <v>2.2127015514579436E-3</v>
      </c>
      <c r="AO143" s="176">
        <f t="shared" si="62"/>
        <v>2.2127015514579436E-3</v>
      </c>
      <c r="AP143" s="176">
        <f t="shared" si="62"/>
        <v>2.2127015514579436E-3</v>
      </c>
      <c r="AQ143" s="176">
        <f t="shared" si="62"/>
        <v>2.2127015514579436E-3</v>
      </c>
      <c r="AR143" s="176">
        <f t="shared" si="62"/>
        <v>2.2127015514579436E-3</v>
      </c>
      <c r="AS143" s="176">
        <f t="shared" si="62"/>
        <v>2.2127015514579436E-3</v>
      </c>
      <c r="AT143" s="176">
        <f t="shared" si="62"/>
        <v>2.2127015514579436E-3</v>
      </c>
      <c r="AU143" s="176">
        <f t="shared" si="62"/>
        <v>1.8163227347108113E-3</v>
      </c>
      <c r="AV143" s="176">
        <f t="shared" si="62"/>
        <v>0</v>
      </c>
      <c r="AW143" s="176">
        <f t="shared" si="62"/>
        <v>0</v>
      </c>
      <c r="AX143" s="176">
        <f t="shared" si="62"/>
        <v>0</v>
      </c>
      <c r="AY143" s="176">
        <f t="shared" si="62"/>
        <v>0</v>
      </c>
      <c r="AZ143" s="176">
        <f t="shared" si="62"/>
        <v>0</v>
      </c>
      <c r="BA143" s="176">
        <f t="shared" si="62"/>
        <v>0</v>
      </c>
      <c r="BB143" s="176">
        <f t="shared" si="62"/>
        <v>0</v>
      </c>
      <c r="BC143" s="176">
        <f t="shared" si="62"/>
        <v>0</v>
      </c>
      <c r="BD143" s="176">
        <f t="shared" si="59"/>
        <v>0</v>
      </c>
      <c r="BE143" s="176">
        <f t="shared" si="59"/>
        <v>0</v>
      </c>
      <c r="BF143" s="176">
        <f t="shared" si="59"/>
        <v>0</v>
      </c>
      <c r="BG143" s="176">
        <f t="shared" si="59"/>
        <v>0</v>
      </c>
      <c r="BH143" s="176">
        <f t="shared" si="59"/>
        <v>0</v>
      </c>
      <c r="BI143" s="176">
        <f t="shared" si="59"/>
        <v>0</v>
      </c>
      <c r="BJ143" s="176">
        <f t="shared" si="59"/>
        <v>0</v>
      </c>
      <c r="BK143" s="176">
        <f t="shared" si="59"/>
        <v>0</v>
      </c>
      <c r="BL143" s="176">
        <f t="shared" si="59"/>
        <v>0</v>
      </c>
      <c r="BM143" s="176">
        <f t="shared" si="59"/>
        <v>0</v>
      </c>
      <c r="BN143" s="176">
        <f t="shared" si="59"/>
        <v>0</v>
      </c>
      <c r="BO143" s="176">
        <f t="shared" si="59"/>
        <v>0</v>
      </c>
      <c r="BQ143" s="174"/>
      <c r="BR143" s="177">
        <f t="shared" ref="BR143:CG158" si="63">IF(BR$2&lt;$C143,$G143,IF((($C143-BR$2+1)&gt;0),($C143-BR$2+1)*$G143,0))</f>
        <v>0</v>
      </c>
      <c r="BS143" s="178">
        <f t="shared" si="63"/>
        <v>0</v>
      </c>
      <c r="BT143" s="178">
        <f t="shared" si="63"/>
        <v>0</v>
      </c>
      <c r="BU143" s="178">
        <f t="shared" si="63"/>
        <v>0</v>
      </c>
      <c r="BV143" s="178">
        <f t="shared" si="63"/>
        <v>0</v>
      </c>
      <c r="BW143" s="178">
        <f t="shared" si="63"/>
        <v>0</v>
      </c>
      <c r="BX143" s="178">
        <f t="shared" si="63"/>
        <v>0</v>
      </c>
      <c r="BY143" s="178">
        <f t="shared" si="63"/>
        <v>0</v>
      </c>
      <c r="BZ143" s="178">
        <f t="shared" si="63"/>
        <v>0</v>
      </c>
      <c r="CA143" s="178">
        <f t="shared" si="63"/>
        <v>0</v>
      </c>
      <c r="CB143" s="178">
        <f t="shared" si="63"/>
        <v>0</v>
      </c>
      <c r="CC143" s="178">
        <f t="shared" si="63"/>
        <v>0</v>
      </c>
      <c r="CD143" s="178">
        <f t="shared" si="63"/>
        <v>0</v>
      </c>
      <c r="CE143" s="178">
        <f t="shared" si="63"/>
        <v>0</v>
      </c>
      <c r="CF143" s="178">
        <f t="shared" si="63"/>
        <v>0</v>
      </c>
      <c r="CG143" s="178">
        <f t="shared" si="63"/>
        <v>0</v>
      </c>
      <c r="CH143" s="178">
        <f t="shared" si="60"/>
        <v>0</v>
      </c>
      <c r="CI143" s="178">
        <f t="shared" si="60"/>
        <v>0</v>
      </c>
      <c r="CJ143" s="178">
        <f t="shared" si="60"/>
        <v>0</v>
      </c>
      <c r="CK143" s="178">
        <f t="shared" si="60"/>
        <v>0</v>
      </c>
      <c r="CL143" s="178">
        <f t="shared" si="60"/>
        <v>0</v>
      </c>
      <c r="CM143" s="178">
        <f t="shared" si="60"/>
        <v>0</v>
      </c>
      <c r="CN143" s="178">
        <f t="shared" si="60"/>
        <v>0</v>
      </c>
      <c r="CO143" s="178">
        <f t="shared" si="60"/>
        <v>0</v>
      </c>
      <c r="CP143" s="178">
        <f t="shared" si="60"/>
        <v>0</v>
      </c>
      <c r="CQ143" s="178">
        <f t="shared" si="60"/>
        <v>0</v>
      </c>
      <c r="CR143" s="178">
        <f t="shared" si="60"/>
        <v>0</v>
      </c>
      <c r="CS143" s="178">
        <f t="shared" si="60"/>
        <v>0</v>
      </c>
    </row>
    <row r="144" spans="1:97" x14ac:dyDescent="0.4">
      <c r="A144" s="167">
        <v>1901468</v>
      </c>
      <c r="B144" s="168" t="s">
        <v>243</v>
      </c>
      <c r="C144" s="169">
        <v>12.708900833558108</v>
      </c>
      <c r="D144" s="170">
        <v>227.53223426048089</v>
      </c>
      <c r="E144" s="170">
        <v>187.03149656211528</v>
      </c>
      <c r="F144" s="171">
        <v>1.7859545621512433E-2</v>
      </c>
      <c r="G144" s="170">
        <v>0</v>
      </c>
      <c r="H144" s="172"/>
      <c r="I144" s="170">
        <f t="shared" si="61"/>
        <v>187.03149656211528</v>
      </c>
      <c r="J144" s="170">
        <f t="shared" si="61"/>
        <v>187.03149656211528</v>
      </c>
      <c r="K144" s="170">
        <f t="shared" si="61"/>
        <v>187.03149656211528</v>
      </c>
      <c r="L144" s="170">
        <f t="shared" si="58"/>
        <v>187.03149656211528</v>
      </c>
      <c r="M144" s="170">
        <f t="shared" si="58"/>
        <v>187.03149656211528</v>
      </c>
      <c r="N144" s="170">
        <f t="shared" si="58"/>
        <v>187.03149656211528</v>
      </c>
      <c r="O144" s="170">
        <f t="shared" si="58"/>
        <v>187.03149656211528</v>
      </c>
      <c r="P144" s="170">
        <f t="shared" si="58"/>
        <v>187.03149656211528</v>
      </c>
      <c r="Q144" s="170">
        <f t="shared" si="58"/>
        <v>187.03149656211528</v>
      </c>
      <c r="R144" s="170">
        <f t="shared" si="58"/>
        <v>187.03149656211528</v>
      </c>
      <c r="S144" s="170">
        <f t="shared" si="58"/>
        <v>187.03149656211528</v>
      </c>
      <c r="T144" s="170">
        <f t="shared" si="58"/>
        <v>187.03149656211528</v>
      </c>
      <c r="U144" s="170">
        <f t="shared" si="58"/>
        <v>132.58678381450389</v>
      </c>
      <c r="V144" s="170">
        <f t="shared" si="57"/>
        <v>0</v>
      </c>
      <c r="W144" s="170">
        <f t="shared" si="53"/>
        <v>0</v>
      </c>
      <c r="X144" s="170">
        <f t="shared" si="53"/>
        <v>0</v>
      </c>
      <c r="Y144" s="170">
        <f t="shared" si="53"/>
        <v>0</v>
      </c>
      <c r="Z144" s="170">
        <f t="shared" si="53"/>
        <v>0</v>
      </c>
      <c r="AA144" s="170">
        <f t="shared" si="53"/>
        <v>0</v>
      </c>
      <c r="AB144" s="170">
        <f t="shared" si="53"/>
        <v>0</v>
      </c>
      <c r="AC144" s="170">
        <f t="shared" si="53"/>
        <v>0</v>
      </c>
      <c r="AD144" s="170">
        <f t="shared" si="53"/>
        <v>0</v>
      </c>
      <c r="AE144" s="170">
        <f t="shared" si="53"/>
        <v>0</v>
      </c>
      <c r="AF144" s="170">
        <f t="shared" si="39"/>
        <v>0</v>
      </c>
      <c r="AG144" s="170">
        <f t="shared" si="39"/>
        <v>0</v>
      </c>
      <c r="AH144" s="170">
        <f t="shared" si="38"/>
        <v>0</v>
      </c>
      <c r="AI144" s="170">
        <f t="shared" si="38"/>
        <v>0</v>
      </c>
      <c r="AJ144" s="170">
        <f t="shared" si="38"/>
        <v>0</v>
      </c>
      <c r="AK144" s="173">
        <f t="shared" si="56"/>
        <v>2376.9647425598873</v>
      </c>
      <c r="AM144" s="174"/>
      <c r="AN144" s="175">
        <f t="shared" si="62"/>
        <v>1.7859545621512433E-2</v>
      </c>
      <c r="AO144" s="176">
        <f t="shared" si="62"/>
        <v>1.7859545621512433E-2</v>
      </c>
      <c r="AP144" s="176">
        <f t="shared" si="62"/>
        <v>1.7859545621512433E-2</v>
      </c>
      <c r="AQ144" s="176">
        <f t="shared" si="62"/>
        <v>1.7859545621512433E-2</v>
      </c>
      <c r="AR144" s="176">
        <f t="shared" si="62"/>
        <v>1.7859545621512433E-2</v>
      </c>
      <c r="AS144" s="176">
        <f t="shared" si="62"/>
        <v>1.7859545621512433E-2</v>
      </c>
      <c r="AT144" s="176">
        <f t="shared" si="62"/>
        <v>1.7859545621512433E-2</v>
      </c>
      <c r="AU144" s="176">
        <f t="shared" si="62"/>
        <v>1.7859545621512433E-2</v>
      </c>
      <c r="AV144" s="176">
        <f t="shared" si="62"/>
        <v>1.7859545621512433E-2</v>
      </c>
      <c r="AW144" s="176">
        <f t="shared" si="62"/>
        <v>1.7859545621512433E-2</v>
      </c>
      <c r="AX144" s="176">
        <f t="shared" si="62"/>
        <v>1.7859545621512433E-2</v>
      </c>
      <c r="AY144" s="176">
        <f t="shared" si="62"/>
        <v>1.7859545621512433E-2</v>
      </c>
      <c r="AZ144" s="176">
        <f t="shared" si="62"/>
        <v>1.2660646778059217E-2</v>
      </c>
      <c r="BA144" s="176">
        <f t="shared" si="62"/>
        <v>0</v>
      </c>
      <c r="BB144" s="176">
        <f t="shared" si="62"/>
        <v>0</v>
      </c>
      <c r="BC144" s="176">
        <f t="shared" si="59"/>
        <v>0</v>
      </c>
      <c r="BD144" s="176">
        <f t="shared" si="59"/>
        <v>0</v>
      </c>
      <c r="BE144" s="176">
        <f t="shared" si="59"/>
        <v>0</v>
      </c>
      <c r="BF144" s="176">
        <f t="shared" si="59"/>
        <v>0</v>
      </c>
      <c r="BG144" s="176">
        <f t="shared" si="59"/>
        <v>0</v>
      </c>
      <c r="BH144" s="176">
        <f t="shared" si="59"/>
        <v>0</v>
      </c>
      <c r="BI144" s="176">
        <f t="shared" si="59"/>
        <v>0</v>
      </c>
      <c r="BJ144" s="176">
        <f t="shared" si="59"/>
        <v>0</v>
      </c>
      <c r="BK144" s="176">
        <f t="shared" si="59"/>
        <v>0</v>
      </c>
      <c r="BL144" s="176">
        <f t="shared" si="59"/>
        <v>0</v>
      </c>
      <c r="BM144" s="176">
        <f t="shared" si="59"/>
        <v>0</v>
      </c>
      <c r="BN144" s="176">
        <f t="shared" si="59"/>
        <v>0</v>
      </c>
      <c r="BO144" s="176">
        <f t="shared" si="59"/>
        <v>0</v>
      </c>
      <c r="BQ144" s="174"/>
      <c r="BR144" s="177">
        <f t="shared" si="63"/>
        <v>0</v>
      </c>
      <c r="BS144" s="178">
        <f t="shared" si="63"/>
        <v>0</v>
      </c>
      <c r="BT144" s="178">
        <f t="shared" si="63"/>
        <v>0</v>
      </c>
      <c r="BU144" s="178">
        <f t="shared" si="63"/>
        <v>0</v>
      </c>
      <c r="BV144" s="178">
        <f t="shared" si="63"/>
        <v>0</v>
      </c>
      <c r="BW144" s="178">
        <f t="shared" si="63"/>
        <v>0</v>
      </c>
      <c r="BX144" s="178">
        <f t="shared" si="63"/>
        <v>0</v>
      </c>
      <c r="BY144" s="178">
        <f t="shared" si="63"/>
        <v>0</v>
      </c>
      <c r="BZ144" s="178">
        <f t="shared" si="63"/>
        <v>0</v>
      </c>
      <c r="CA144" s="178">
        <f t="shared" si="63"/>
        <v>0</v>
      </c>
      <c r="CB144" s="178">
        <f t="shared" si="63"/>
        <v>0</v>
      </c>
      <c r="CC144" s="178">
        <f t="shared" si="63"/>
        <v>0</v>
      </c>
      <c r="CD144" s="178">
        <f t="shared" si="63"/>
        <v>0</v>
      </c>
      <c r="CE144" s="178">
        <f t="shared" si="63"/>
        <v>0</v>
      </c>
      <c r="CF144" s="178">
        <f t="shared" si="63"/>
        <v>0</v>
      </c>
      <c r="CG144" s="178">
        <f t="shared" si="60"/>
        <v>0</v>
      </c>
      <c r="CH144" s="178">
        <f t="shared" si="60"/>
        <v>0</v>
      </c>
      <c r="CI144" s="178">
        <f t="shared" si="60"/>
        <v>0</v>
      </c>
      <c r="CJ144" s="178">
        <f t="shared" si="60"/>
        <v>0</v>
      </c>
      <c r="CK144" s="178">
        <f t="shared" si="60"/>
        <v>0</v>
      </c>
      <c r="CL144" s="178">
        <f t="shared" si="60"/>
        <v>0</v>
      </c>
      <c r="CM144" s="178">
        <f t="shared" si="60"/>
        <v>0</v>
      </c>
      <c r="CN144" s="178">
        <f t="shared" si="60"/>
        <v>0</v>
      </c>
      <c r="CO144" s="178">
        <f t="shared" si="60"/>
        <v>0</v>
      </c>
      <c r="CP144" s="178">
        <f t="shared" si="60"/>
        <v>0</v>
      </c>
      <c r="CQ144" s="178">
        <f t="shared" si="60"/>
        <v>0</v>
      </c>
      <c r="CR144" s="178">
        <f t="shared" si="60"/>
        <v>0</v>
      </c>
      <c r="CS144" s="178">
        <f t="shared" si="60"/>
        <v>0</v>
      </c>
    </row>
    <row r="145" spans="1:97" x14ac:dyDescent="0.4">
      <c r="A145" s="167">
        <v>1901519</v>
      </c>
      <c r="B145" s="168" t="s">
        <v>243</v>
      </c>
      <c r="C145" s="169">
        <v>14.6641163464132</v>
      </c>
      <c r="D145" s="170">
        <v>91.840664039015564</v>
      </c>
      <c r="E145" s="170">
        <v>75.4930258400708</v>
      </c>
      <c r="F145" s="171">
        <v>1.3435779132170108E-2</v>
      </c>
      <c r="G145" s="170">
        <v>0</v>
      </c>
      <c r="H145" s="172"/>
      <c r="I145" s="170">
        <f t="shared" si="61"/>
        <v>75.4930258400708</v>
      </c>
      <c r="J145" s="170">
        <f t="shared" si="61"/>
        <v>75.4930258400708</v>
      </c>
      <c r="K145" s="170">
        <f t="shared" si="61"/>
        <v>75.4930258400708</v>
      </c>
      <c r="L145" s="170">
        <f t="shared" si="58"/>
        <v>75.4930258400708</v>
      </c>
      <c r="M145" s="170">
        <f t="shared" si="58"/>
        <v>75.4930258400708</v>
      </c>
      <c r="N145" s="170">
        <f t="shared" si="58"/>
        <v>75.4930258400708</v>
      </c>
      <c r="O145" s="170">
        <f t="shared" si="58"/>
        <v>75.4930258400708</v>
      </c>
      <c r="P145" s="170">
        <f t="shared" si="58"/>
        <v>75.4930258400708</v>
      </c>
      <c r="Q145" s="170">
        <f t="shared" si="58"/>
        <v>75.4930258400708</v>
      </c>
      <c r="R145" s="170">
        <f t="shared" si="58"/>
        <v>75.4930258400708</v>
      </c>
      <c r="S145" s="170">
        <f t="shared" si="58"/>
        <v>75.4930258400708</v>
      </c>
      <c r="T145" s="170">
        <f t="shared" si="58"/>
        <v>75.4930258400708</v>
      </c>
      <c r="U145" s="170">
        <f t="shared" si="58"/>
        <v>75.4930258400708</v>
      </c>
      <c r="V145" s="170">
        <f t="shared" si="57"/>
        <v>75.4930258400708</v>
      </c>
      <c r="W145" s="170">
        <f t="shared" si="53"/>
        <v>50.136152500585141</v>
      </c>
      <c r="X145" s="170">
        <f t="shared" si="53"/>
        <v>0</v>
      </c>
      <c r="Y145" s="170">
        <f t="shared" si="53"/>
        <v>0</v>
      </c>
      <c r="Z145" s="170">
        <f t="shared" si="53"/>
        <v>0</v>
      </c>
      <c r="AA145" s="170">
        <f t="shared" si="53"/>
        <v>0</v>
      </c>
      <c r="AB145" s="170">
        <f t="shared" si="53"/>
        <v>0</v>
      </c>
      <c r="AC145" s="170">
        <f t="shared" si="53"/>
        <v>0</v>
      </c>
      <c r="AD145" s="170">
        <f t="shared" si="53"/>
        <v>0</v>
      </c>
      <c r="AE145" s="170">
        <f t="shared" si="53"/>
        <v>0</v>
      </c>
      <c r="AF145" s="170">
        <f t="shared" si="39"/>
        <v>0</v>
      </c>
      <c r="AG145" s="170">
        <f t="shared" si="39"/>
        <v>0</v>
      </c>
      <c r="AH145" s="170">
        <f t="shared" si="38"/>
        <v>0</v>
      </c>
      <c r="AI145" s="170">
        <f t="shared" si="38"/>
        <v>0</v>
      </c>
      <c r="AJ145" s="170">
        <f t="shared" si="38"/>
        <v>0</v>
      </c>
      <c r="AK145" s="173">
        <f t="shared" si="56"/>
        <v>1107.0385142615764</v>
      </c>
      <c r="AM145" s="174"/>
      <c r="AN145" s="175">
        <f t="shared" si="62"/>
        <v>1.3435779132170108E-2</v>
      </c>
      <c r="AO145" s="176">
        <f t="shared" si="62"/>
        <v>1.3435779132170108E-2</v>
      </c>
      <c r="AP145" s="176">
        <f t="shared" si="62"/>
        <v>1.3435779132170108E-2</v>
      </c>
      <c r="AQ145" s="176">
        <f t="shared" si="62"/>
        <v>1.3435779132170108E-2</v>
      </c>
      <c r="AR145" s="176">
        <f t="shared" si="62"/>
        <v>1.3435779132170108E-2</v>
      </c>
      <c r="AS145" s="176">
        <f t="shared" si="62"/>
        <v>1.3435779132170108E-2</v>
      </c>
      <c r="AT145" s="176">
        <f t="shared" si="62"/>
        <v>1.3435779132170108E-2</v>
      </c>
      <c r="AU145" s="176">
        <f t="shared" si="62"/>
        <v>1.3435779132170108E-2</v>
      </c>
      <c r="AV145" s="176">
        <f t="shared" si="62"/>
        <v>1.3435779132170108E-2</v>
      </c>
      <c r="AW145" s="176">
        <f t="shared" si="62"/>
        <v>1.3435779132170108E-2</v>
      </c>
      <c r="AX145" s="176">
        <f t="shared" si="62"/>
        <v>1.3435779132170108E-2</v>
      </c>
      <c r="AY145" s="176">
        <f t="shared" si="62"/>
        <v>1.3435779132170108E-2</v>
      </c>
      <c r="AZ145" s="176">
        <f t="shared" si="62"/>
        <v>1.3435779132170108E-2</v>
      </c>
      <c r="BA145" s="176">
        <f t="shared" si="62"/>
        <v>1.3435779132170108E-2</v>
      </c>
      <c r="BB145" s="176">
        <f t="shared" si="62"/>
        <v>8.9229205484715312E-3</v>
      </c>
      <c r="BC145" s="176">
        <f t="shared" si="59"/>
        <v>0</v>
      </c>
      <c r="BD145" s="176">
        <f t="shared" si="59"/>
        <v>0</v>
      </c>
      <c r="BE145" s="176">
        <f t="shared" si="59"/>
        <v>0</v>
      </c>
      <c r="BF145" s="176">
        <f t="shared" si="59"/>
        <v>0</v>
      </c>
      <c r="BG145" s="176">
        <f t="shared" si="59"/>
        <v>0</v>
      </c>
      <c r="BH145" s="176">
        <f t="shared" si="59"/>
        <v>0</v>
      </c>
      <c r="BI145" s="176">
        <f t="shared" si="59"/>
        <v>0</v>
      </c>
      <c r="BJ145" s="176">
        <f t="shared" si="59"/>
        <v>0</v>
      </c>
      <c r="BK145" s="176">
        <f t="shared" si="59"/>
        <v>0</v>
      </c>
      <c r="BL145" s="176">
        <f t="shared" si="59"/>
        <v>0</v>
      </c>
      <c r="BM145" s="176">
        <f t="shared" si="59"/>
        <v>0</v>
      </c>
      <c r="BN145" s="176">
        <f t="shared" si="59"/>
        <v>0</v>
      </c>
      <c r="BO145" s="176">
        <f t="shared" si="59"/>
        <v>0</v>
      </c>
      <c r="BQ145" s="174"/>
      <c r="BR145" s="177">
        <f t="shared" si="63"/>
        <v>0</v>
      </c>
      <c r="BS145" s="178">
        <f t="shared" si="63"/>
        <v>0</v>
      </c>
      <c r="BT145" s="178">
        <f t="shared" si="63"/>
        <v>0</v>
      </c>
      <c r="BU145" s="178">
        <f t="shared" si="63"/>
        <v>0</v>
      </c>
      <c r="BV145" s="178">
        <f t="shared" si="63"/>
        <v>0</v>
      </c>
      <c r="BW145" s="178">
        <f t="shared" si="63"/>
        <v>0</v>
      </c>
      <c r="BX145" s="178">
        <f t="shared" si="63"/>
        <v>0</v>
      </c>
      <c r="BY145" s="178">
        <f t="shared" si="63"/>
        <v>0</v>
      </c>
      <c r="BZ145" s="178">
        <f t="shared" si="63"/>
        <v>0</v>
      </c>
      <c r="CA145" s="178">
        <f t="shared" si="63"/>
        <v>0</v>
      </c>
      <c r="CB145" s="178">
        <f t="shared" si="63"/>
        <v>0</v>
      </c>
      <c r="CC145" s="178">
        <f t="shared" si="63"/>
        <v>0</v>
      </c>
      <c r="CD145" s="178">
        <f t="shared" si="63"/>
        <v>0</v>
      </c>
      <c r="CE145" s="178">
        <f t="shared" si="63"/>
        <v>0</v>
      </c>
      <c r="CF145" s="178">
        <f t="shared" si="63"/>
        <v>0</v>
      </c>
      <c r="CG145" s="178">
        <f t="shared" si="60"/>
        <v>0</v>
      </c>
      <c r="CH145" s="178">
        <f t="shared" si="60"/>
        <v>0</v>
      </c>
      <c r="CI145" s="178">
        <f t="shared" si="60"/>
        <v>0</v>
      </c>
      <c r="CJ145" s="178">
        <f t="shared" si="60"/>
        <v>0</v>
      </c>
      <c r="CK145" s="178">
        <f t="shared" si="60"/>
        <v>0</v>
      </c>
      <c r="CL145" s="178">
        <f t="shared" si="60"/>
        <v>0</v>
      </c>
      <c r="CM145" s="178">
        <f t="shared" si="60"/>
        <v>0</v>
      </c>
      <c r="CN145" s="178">
        <f t="shared" si="60"/>
        <v>0</v>
      </c>
      <c r="CO145" s="178">
        <f t="shared" si="60"/>
        <v>0</v>
      </c>
      <c r="CP145" s="178">
        <f t="shared" si="60"/>
        <v>0</v>
      </c>
      <c r="CQ145" s="178">
        <f t="shared" si="60"/>
        <v>0</v>
      </c>
      <c r="CR145" s="178">
        <f t="shared" si="60"/>
        <v>0</v>
      </c>
      <c r="CS145" s="178">
        <f t="shared" si="60"/>
        <v>0</v>
      </c>
    </row>
    <row r="146" spans="1:97" x14ac:dyDescent="0.4">
      <c r="A146" s="167">
        <v>1901545</v>
      </c>
      <c r="B146" s="168" t="s">
        <v>243</v>
      </c>
      <c r="C146" s="169">
        <v>12.708900833558108</v>
      </c>
      <c r="D146" s="170">
        <v>289.50219002128046</v>
      </c>
      <c r="E146" s="170">
        <v>237.97080019749251</v>
      </c>
      <c r="F146" s="171">
        <v>2.2724379468930134E-2</v>
      </c>
      <c r="G146" s="170">
        <v>0</v>
      </c>
      <c r="H146" s="172"/>
      <c r="I146" s="170">
        <f t="shared" si="61"/>
        <v>237.97080019749251</v>
      </c>
      <c r="J146" s="170">
        <f t="shared" si="61"/>
        <v>237.97080019749251</v>
      </c>
      <c r="K146" s="170">
        <f t="shared" si="61"/>
        <v>237.97080019749251</v>
      </c>
      <c r="L146" s="170">
        <f t="shared" si="58"/>
        <v>237.97080019749251</v>
      </c>
      <c r="M146" s="170">
        <f t="shared" si="58"/>
        <v>237.97080019749251</v>
      </c>
      <c r="N146" s="170">
        <f t="shared" si="58"/>
        <v>237.97080019749251</v>
      </c>
      <c r="O146" s="170">
        <f t="shared" si="58"/>
        <v>237.97080019749251</v>
      </c>
      <c r="P146" s="170">
        <f t="shared" si="58"/>
        <v>237.97080019749251</v>
      </c>
      <c r="Q146" s="170">
        <f t="shared" si="58"/>
        <v>237.97080019749251</v>
      </c>
      <c r="R146" s="170">
        <f t="shared" si="58"/>
        <v>237.97080019749251</v>
      </c>
      <c r="S146" s="170">
        <f t="shared" si="58"/>
        <v>237.97080019749251</v>
      </c>
      <c r="T146" s="170">
        <f t="shared" si="58"/>
        <v>237.97080019749251</v>
      </c>
      <c r="U146" s="170">
        <f t="shared" si="58"/>
        <v>168.69769862249234</v>
      </c>
      <c r="V146" s="170">
        <f t="shared" si="57"/>
        <v>0</v>
      </c>
      <c r="W146" s="170">
        <f t="shared" si="53"/>
        <v>0</v>
      </c>
      <c r="X146" s="170">
        <f t="shared" si="53"/>
        <v>0</v>
      </c>
      <c r="Y146" s="170">
        <f t="shared" si="53"/>
        <v>0</v>
      </c>
      <c r="Z146" s="170">
        <f t="shared" si="53"/>
        <v>0</v>
      </c>
      <c r="AA146" s="170">
        <f t="shared" si="53"/>
        <v>0</v>
      </c>
      <c r="AB146" s="170">
        <f t="shared" si="53"/>
        <v>0</v>
      </c>
      <c r="AC146" s="170">
        <f t="shared" si="53"/>
        <v>0</v>
      </c>
      <c r="AD146" s="170">
        <f t="shared" si="53"/>
        <v>0</v>
      </c>
      <c r="AE146" s="170">
        <f t="shared" si="53"/>
        <v>0</v>
      </c>
      <c r="AF146" s="170">
        <f t="shared" si="39"/>
        <v>0</v>
      </c>
      <c r="AG146" s="170">
        <f t="shared" si="39"/>
        <v>0</v>
      </c>
      <c r="AH146" s="170">
        <f t="shared" si="38"/>
        <v>0</v>
      </c>
      <c r="AI146" s="170">
        <f t="shared" si="38"/>
        <v>0</v>
      </c>
      <c r="AJ146" s="170">
        <f t="shared" si="38"/>
        <v>0</v>
      </c>
      <c r="AK146" s="173">
        <f t="shared" si="56"/>
        <v>3024.3473009924014</v>
      </c>
      <c r="AM146" s="174"/>
      <c r="AN146" s="175">
        <f t="shared" si="62"/>
        <v>2.2724379468930134E-2</v>
      </c>
      <c r="AO146" s="176">
        <f t="shared" si="62"/>
        <v>2.2724379468930134E-2</v>
      </c>
      <c r="AP146" s="176">
        <f t="shared" si="62"/>
        <v>2.2724379468930134E-2</v>
      </c>
      <c r="AQ146" s="176">
        <f t="shared" si="62"/>
        <v>2.2724379468930134E-2</v>
      </c>
      <c r="AR146" s="176">
        <f t="shared" si="62"/>
        <v>2.2724379468930134E-2</v>
      </c>
      <c r="AS146" s="176">
        <f t="shared" si="62"/>
        <v>2.2724379468930134E-2</v>
      </c>
      <c r="AT146" s="176">
        <f t="shared" si="62"/>
        <v>2.2724379468930134E-2</v>
      </c>
      <c r="AU146" s="176">
        <f t="shared" si="62"/>
        <v>2.2724379468930134E-2</v>
      </c>
      <c r="AV146" s="176">
        <f t="shared" si="62"/>
        <v>2.2724379468930134E-2</v>
      </c>
      <c r="AW146" s="176">
        <f t="shared" si="62"/>
        <v>2.2724379468930134E-2</v>
      </c>
      <c r="AX146" s="176">
        <f t="shared" si="62"/>
        <v>2.2724379468930134E-2</v>
      </c>
      <c r="AY146" s="176">
        <f t="shared" si="62"/>
        <v>2.2724379468930134E-2</v>
      </c>
      <c r="AZ146" s="176">
        <f t="shared" si="62"/>
        <v>1.6109331547615322E-2</v>
      </c>
      <c r="BA146" s="176">
        <f t="shared" si="62"/>
        <v>0</v>
      </c>
      <c r="BB146" s="176">
        <f t="shared" si="62"/>
        <v>0</v>
      </c>
      <c r="BC146" s="176">
        <f t="shared" si="59"/>
        <v>0</v>
      </c>
      <c r="BD146" s="176">
        <f t="shared" si="59"/>
        <v>0</v>
      </c>
      <c r="BE146" s="176">
        <f t="shared" si="59"/>
        <v>0</v>
      </c>
      <c r="BF146" s="176">
        <f t="shared" si="59"/>
        <v>0</v>
      </c>
      <c r="BG146" s="176">
        <f t="shared" si="59"/>
        <v>0</v>
      </c>
      <c r="BH146" s="176">
        <f t="shared" si="59"/>
        <v>0</v>
      </c>
      <c r="BI146" s="176">
        <f t="shared" si="59"/>
        <v>0</v>
      </c>
      <c r="BJ146" s="176">
        <f t="shared" si="59"/>
        <v>0</v>
      </c>
      <c r="BK146" s="176">
        <f t="shared" si="59"/>
        <v>0</v>
      </c>
      <c r="BL146" s="176">
        <f t="shared" si="59"/>
        <v>0</v>
      </c>
      <c r="BM146" s="176">
        <f t="shared" si="59"/>
        <v>0</v>
      </c>
      <c r="BN146" s="176">
        <f t="shared" si="59"/>
        <v>0</v>
      </c>
      <c r="BO146" s="176">
        <f t="shared" si="59"/>
        <v>0</v>
      </c>
      <c r="BQ146" s="174"/>
      <c r="BR146" s="177">
        <f t="shared" si="63"/>
        <v>0</v>
      </c>
      <c r="BS146" s="178">
        <f t="shared" si="63"/>
        <v>0</v>
      </c>
      <c r="BT146" s="178">
        <f t="shared" si="63"/>
        <v>0</v>
      </c>
      <c r="BU146" s="178">
        <f t="shared" si="63"/>
        <v>0</v>
      </c>
      <c r="BV146" s="178">
        <f t="shared" si="63"/>
        <v>0</v>
      </c>
      <c r="BW146" s="178">
        <f t="shared" si="63"/>
        <v>0</v>
      </c>
      <c r="BX146" s="178">
        <f t="shared" si="63"/>
        <v>0</v>
      </c>
      <c r="BY146" s="178">
        <f t="shared" si="63"/>
        <v>0</v>
      </c>
      <c r="BZ146" s="178">
        <f t="shared" si="63"/>
        <v>0</v>
      </c>
      <c r="CA146" s="178">
        <f t="shared" si="63"/>
        <v>0</v>
      </c>
      <c r="CB146" s="178">
        <f t="shared" si="63"/>
        <v>0</v>
      </c>
      <c r="CC146" s="178">
        <f t="shared" si="63"/>
        <v>0</v>
      </c>
      <c r="CD146" s="178">
        <f t="shared" si="63"/>
        <v>0</v>
      </c>
      <c r="CE146" s="178">
        <f t="shared" si="63"/>
        <v>0</v>
      </c>
      <c r="CF146" s="178">
        <f t="shared" si="63"/>
        <v>0</v>
      </c>
      <c r="CG146" s="178">
        <f t="shared" si="60"/>
        <v>0</v>
      </c>
      <c r="CH146" s="178">
        <f t="shared" si="60"/>
        <v>0</v>
      </c>
      <c r="CI146" s="178">
        <f t="shared" si="60"/>
        <v>0</v>
      </c>
      <c r="CJ146" s="178">
        <f t="shared" si="60"/>
        <v>0</v>
      </c>
      <c r="CK146" s="178">
        <f t="shared" si="60"/>
        <v>0</v>
      </c>
      <c r="CL146" s="178">
        <f t="shared" si="60"/>
        <v>0</v>
      </c>
      <c r="CM146" s="178">
        <f t="shared" si="60"/>
        <v>0</v>
      </c>
      <c r="CN146" s="178">
        <f t="shared" si="60"/>
        <v>0</v>
      </c>
      <c r="CO146" s="178">
        <f t="shared" si="60"/>
        <v>0</v>
      </c>
      <c r="CP146" s="178">
        <f t="shared" si="60"/>
        <v>0</v>
      </c>
      <c r="CQ146" s="178">
        <f t="shared" si="60"/>
        <v>0</v>
      </c>
      <c r="CR146" s="178">
        <f t="shared" si="60"/>
        <v>0</v>
      </c>
      <c r="CS146" s="178">
        <f t="shared" si="60"/>
        <v>0</v>
      </c>
    </row>
    <row r="147" spans="1:97" x14ac:dyDescent="0.4">
      <c r="A147" s="167">
        <v>1901577</v>
      </c>
      <c r="B147" s="168" t="s">
        <v>243</v>
      </c>
      <c r="C147" s="169">
        <v>14.6641163464132</v>
      </c>
      <c r="D147" s="170">
        <v>4.1883588998459471</v>
      </c>
      <c r="E147" s="170">
        <v>3.4428310156733684</v>
      </c>
      <c r="F147" s="171">
        <v>0</v>
      </c>
      <c r="G147" s="170">
        <v>480.8786176086827</v>
      </c>
      <c r="H147" s="172"/>
      <c r="I147" s="170">
        <f t="shared" si="61"/>
        <v>3.4428310156733684</v>
      </c>
      <c r="J147" s="170">
        <f t="shared" si="61"/>
        <v>3.4428310156733684</v>
      </c>
      <c r="K147" s="170">
        <f t="shared" si="61"/>
        <v>3.4428310156733684</v>
      </c>
      <c r="L147" s="170">
        <f t="shared" si="58"/>
        <v>3.4428310156733684</v>
      </c>
      <c r="M147" s="170">
        <f t="shared" si="58"/>
        <v>3.4428310156733684</v>
      </c>
      <c r="N147" s="170">
        <f t="shared" si="58"/>
        <v>3.4428310156733684</v>
      </c>
      <c r="O147" s="170">
        <f t="shared" si="58"/>
        <v>3.4428310156733684</v>
      </c>
      <c r="P147" s="170">
        <f t="shared" si="58"/>
        <v>3.4428310156733684</v>
      </c>
      <c r="Q147" s="170">
        <f t="shared" si="58"/>
        <v>3.4428310156733684</v>
      </c>
      <c r="R147" s="170">
        <f t="shared" si="58"/>
        <v>3.4428310156733684</v>
      </c>
      <c r="S147" s="170">
        <f t="shared" si="58"/>
        <v>3.4428310156733684</v>
      </c>
      <c r="T147" s="170">
        <f t="shared" si="58"/>
        <v>3.4428310156733684</v>
      </c>
      <c r="U147" s="170">
        <f t="shared" si="58"/>
        <v>3.4428310156733684</v>
      </c>
      <c r="V147" s="170">
        <f t="shared" si="57"/>
        <v>3.4428310156733684</v>
      </c>
      <c r="W147" s="170">
        <f t="shared" si="53"/>
        <v>2.2864403554470449</v>
      </c>
      <c r="X147" s="170">
        <f t="shared" si="53"/>
        <v>0</v>
      </c>
      <c r="Y147" s="170">
        <f t="shared" si="53"/>
        <v>0</v>
      </c>
      <c r="Z147" s="170">
        <f t="shared" si="53"/>
        <v>0</v>
      </c>
      <c r="AA147" s="170">
        <f t="shared" si="53"/>
        <v>0</v>
      </c>
      <c r="AB147" s="170">
        <f t="shared" si="53"/>
        <v>0</v>
      </c>
      <c r="AC147" s="170">
        <f t="shared" si="53"/>
        <v>0</v>
      </c>
      <c r="AD147" s="170">
        <f t="shared" si="53"/>
        <v>0</v>
      </c>
      <c r="AE147" s="170">
        <f t="shared" si="53"/>
        <v>0</v>
      </c>
      <c r="AF147" s="170">
        <f t="shared" si="39"/>
        <v>0</v>
      </c>
      <c r="AG147" s="170">
        <f t="shared" si="39"/>
        <v>0</v>
      </c>
      <c r="AH147" s="170">
        <f t="shared" si="38"/>
        <v>0</v>
      </c>
      <c r="AI147" s="170">
        <f t="shared" si="38"/>
        <v>0</v>
      </c>
      <c r="AJ147" s="170">
        <f t="shared" si="38"/>
        <v>0</v>
      </c>
      <c r="AK147" s="173">
        <f t="shared" si="56"/>
        <v>50.486074574874223</v>
      </c>
      <c r="AM147" s="174"/>
      <c r="AN147" s="175">
        <f t="shared" si="62"/>
        <v>0</v>
      </c>
      <c r="AO147" s="176">
        <f t="shared" si="62"/>
        <v>0</v>
      </c>
      <c r="AP147" s="176">
        <f t="shared" si="62"/>
        <v>0</v>
      </c>
      <c r="AQ147" s="176">
        <f t="shared" si="62"/>
        <v>0</v>
      </c>
      <c r="AR147" s="176">
        <f t="shared" si="62"/>
        <v>0</v>
      </c>
      <c r="AS147" s="176">
        <f t="shared" si="62"/>
        <v>0</v>
      </c>
      <c r="AT147" s="176">
        <f t="shared" si="62"/>
        <v>0</v>
      </c>
      <c r="AU147" s="176">
        <f t="shared" si="62"/>
        <v>0</v>
      </c>
      <c r="AV147" s="176">
        <f t="shared" si="62"/>
        <v>0</v>
      </c>
      <c r="AW147" s="176">
        <f t="shared" si="62"/>
        <v>0</v>
      </c>
      <c r="AX147" s="176">
        <f t="shared" si="62"/>
        <v>0</v>
      </c>
      <c r="AY147" s="176">
        <f t="shared" si="62"/>
        <v>0</v>
      </c>
      <c r="AZ147" s="176">
        <f t="shared" si="62"/>
        <v>0</v>
      </c>
      <c r="BA147" s="176">
        <f t="shared" si="62"/>
        <v>0</v>
      </c>
      <c r="BB147" s="176">
        <f t="shared" si="62"/>
        <v>0</v>
      </c>
      <c r="BC147" s="176">
        <f t="shared" si="59"/>
        <v>0</v>
      </c>
      <c r="BD147" s="176">
        <f t="shared" si="59"/>
        <v>0</v>
      </c>
      <c r="BE147" s="176">
        <f t="shared" si="59"/>
        <v>0</v>
      </c>
      <c r="BF147" s="176">
        <f t="shared" si="59"/>
        <v>0</v>
      </c>
      <c r="BG147" s="176">
        <f t="shared" si="59"/>
        <v>0</v>
      </c>
      <c r="BH147" s="176">
        <f t="shared" si="59"/>
        <v>0</v>
      </c>
      <c r="BI147" s="176">
        <f t="shared" si="59"/>
        <v>0</v>
      </c>
      <c r="BJ147" s="176">
        <f t="shared" si="59"/>
        <v>0</v>
      </c>
      <c r="BK147" s="176">
        <f t="shared" si="59"/>
        <v>0</v>
      </c>
      <c r="BL147" s="176">
        <f t="shared" si="59"/>
        <v>0</v>
      </c>
      <c r="BM147" s="176">
        <f t="shared" si="59"/>
        <v>0</v>
      </c>
      <c r="BN147" s="176">
        <f t="shared" si="59"/>
        <v>0</v>
      </c>
      <c r="BO147" s="176">
        <f t="shared" si="59"/>
        <v>0</v>
      </c>
      <c r="BQ147" s="174"/>
      <c r="BR147" s="177">
        <f t="shared" si="63"/>
        <v>480.8786176086827</v>
      </c>
      <c r="BS147" s="178">
        <f t="shared" si="63"/>
        <v>480.8786176086827</v>
      </c>
      <c r="BT147" s="178">
        <f t="shared" si="63"/>
        <v>480.8786176086827</v>
      </c>
      <c r="BU147" s="178">
        <f t="shared" si="63"/>
        <v>480.8786176086827</v>
      </c>
      <c r="BV147" s="178">
        <f t="shared" si="63"/>
        <v>480.8786176086827</v>
      </c>
      <c r="BW147" s="178">
        <f t="shared" si="63"/>
        <v>480.8786176086827</v>
      </c>
      <c r="BX147" s="178">
        <f t="shared" si="63"/>
        <v>480.8786176086827</v>
      </c>
      <c r="BY147" s="178">
        <f t="shared" si="63"/>
        <v>480.8786176086827</v>
      </c>
      <c r="BZ147" s="178">
        <f t="shared" si="63"/>
        <v>480.8786176086827</v>
      </c>
      <c r="CA147" s="178">
        <f t="shared" si="63"/>
        <v>480.8786176086827</v>
      </c>
      <c r="CB147" s="178">
        <f t="shared" si="63"/>
        <v>480.8786176086827</v>
      </c>
      <c r="CC147" s="178">
        <f t="shared" si="63"/>
        <v>480.8786176086827</v>
      </c>
      <c r="CD147" s="178">
        <f t="shared" si="63"/>
        <v>480.8786176086827</v>
      </c>
      <c r="CE147" s="178">
        <f t="shared" si="63"/>
        <v>480.8786176086827</v>
      </c>
      <c r="CF147" s="178">
        <f t="shared" si="63"/>
        <v>319.35935059450878</v>
      </c>
      <c r="CG147" s="178">
        <f t="shared" si="60"/>
        <v>0</v>
      </c>
      <c r="CH147" s="178">
        <f t="shared" si="60"/>
        <v>0</v>
      </c>
      <c r="CI147" s="178">
        <f t="shared" si="60"/>
        <v>0</v>
      </c>
      <c r="CJ147" s="178">
        <f t="shared" si="60"/>
        <v>0</v>
      </c>
      <c r="CK147" s="178">
        <f t="shared" si="60"/>
        <v>0</v>
      </c>
      <c r="CL147" s="178">
        <f t="shared" si="60"/>
        <v>0</v>
      </c>
      <c r="CM147" s="178">
        <f t="shared" si="60"/>
        <v>0</v>
      </c>
      <c r="CN147" s="178">
        <f t="shared" si="60"/>
        <v>0</v>
      </c>
      <c r="CO147" s="178">
        <f t="shared" si="60"/>
        <v>0</v>
      </c>
      <c r="CP147" s="178">
        <f t="shared" si="60"/>
        <v>0</v>
      </c>
      <c r="CQ147" s="178">
        <f t="shared" si="60"/>
        <v>0</v>
      </c>
      <c r="CR147" s="178">
        <f t="shared" si="60"/>
        <v>0</v>
      </c>
      <c r="CS147" s="178">
        <f t="shared" si="60"/>
        <v>0</v>
      </c>
    </row>
    <row r="148" spans="1:97" x14ac:dyDescent="0.4">
      <c r="A148" s="167">
        <v>1901680</v>
      </c>
      <c r="B148" s="168" t="s">
        <v>243</v>
      </c>
      <c r="C148" s="169">
        <v>2.6395409423543761</v>
      </c>
      <c r="D148" s="170">
        <v>186.59916019448343</v>
      </c>
      <c r="E148" s="170">
        <v>153.38450967986537</v>
      </c>
      <c r="F148" s="171">
        <v>1.4646873176607149E-2</v>
      </c>
      <c r="G148" s="170">
        <v>0</v>
      </c>
      <c r="H148" s="172"/>
      <c r="I148" s="170">
        <f t="shared" si="61"/>
        <v>153.38450967986537</v>
      </c>
      <c r="J148" s="170">
        <f t="shared" si="61"/>
        <v>153.38450967986537</v>
      </c>
      <c r="K148" s="170">
        <f t="shared" si="61"/>
        <v>98.095673863225016</v>
      </c>
      <c r="L148" s="170">
        <f t="shared" si="58"/>
        <v>0</v>
      </c>
      <c r="M148" s="170">
        <f t="shared" si="58"/>
        <v>0</v>
      </c>
      <c r="N148" s="170">
        <f t="shared" si="58"/>
        <v>0</v>
      </c>
      <c r="O148" s="170">
        <f t="shared" si="58"/>
        <v>0</v>
      </c>
      <c r="P148" s="170">
        <f t="shared" si="58"/>
        <v>0</v>
      </c>
      <c r="Q148" s="170">
        <f t="shared" si="58"/>
        <v>0</v>
      </c>
      <c r="R148" s="170">
        <f t="shared" si="58"/>
        <v>0</v>
      </c>
      <c r="S148" s="170">
        <f t="shared" si="58"/>
        <v>0</v>
      </c>
      <c r="T148" s="170">
        <f t="shared" si="58"/>
        <v>0</v>
      </c>
      <c r="U148" s="170">
        <f t="shared" si="58"/>
        <v>0</v>
      </c>
      <c r="V148" s="170">
        <f t="shared" si="57"/>
        <v>0</v>
      </c>
      <c r="W148" s="170">
        <f t="shared" si="53"/>
        <v>0</v>
      </c>
      <c r="X148" s="170">
        <f t="shared" si="53"/>
        <v>0</v>
      </c>
      <c r="Y148" s="170">
        <f t="shared" si="53"/>
        <v>0</v>
      </c>
      <c r="Z148" s="170">
        <f t="shared" si="53"/>
        <v>0</v>
      </c>
      <c r="AA148" s="170">
        <f t="shared" si="53"/>
        <v>0</v>
      </c>
      <c r="AB148" s="170">
        <f t="shared" si="53"/>
        <v>0</v>
      </c>
      <c r="AC148" s="170">
        <f t="shared" si="53"/>
        <v>0</v>
      </c>
      <c r="AD148" s="170">
        <f t="shared" si="53"/>
        <v>0</v>
      </c>
      <c r="AE148" s="170">
        <f t="shared" si="53"/>
        <v>0</v>
      </c>
      <c r="AF148" s="170">
        <f t="shared" si="39"/>
        <v>0</v>
      </c>
      <c r="AG148" s="170">
        <f t="shared" si="39"/>
        <v>0</v>
      </c>
      <c r="AH148" s="170">
        <f t="shared" si="39"/>
        <v>0</v>
      </c>
      <c r="AI148" s="170">
        <f t="shared" si="39"/>
        <v>0</v>
      </c>
      <c r="AJ148" s="170">
        <f t="shared" si="39"/>
        <v>0</v>
      </c>
      <c r="AK148" s="173">
        <f t="shared" si="56"/>
        <v>404.86469322295579</v>
      </c>
      <c r="AM148" s="174"/>
      <c r="AN148" s="175">
        <f t="shared" si="62"/>
        <v>1.4646873176607149E-2</v>
      </c>
      <c r="AO148" s="176">
        <f t="shared" si="62"/>
        <v>1.4646873176607149E-2</v>
      </c>
      <c r="AP148" s="176">
        <f t="shared" si="62"/>
        <v>9.3672750739123706E-3</v>
      </c>
      <c r="AQ148" s="176">
        <f t="shared" si="62"/>
        <v>0</v>
      </c>
      <c r="AR148" s="176">
        <f t="shared" si="62"/>
        <v>0</v>
      </c>
      <c r="AS148" s="176">
        <f t="shared" si="62"/>
        <v>0</v>
      </c>
      <c r="AT148" s="176">
        <f t="shared" si="62"/>
        <v>0</v>
      </c>
      <c r="AU148" s="176">
        <f t="shared" si="62"/>
        <v>0</v>
      </c>
      <c r="AV148" s="176">
        <f t="shared" si="62"/>
        <v>0</v>
      </c>
      <c r="AW148" s="176">
        <f t="shared" si="62"/>
        <v>0</v>
      </c>
      <c r="AX148" s="176">
        <f t="shared" si="62"/>
        <v>0</v>
      </c>
      <c r="AY148" s="176">
        <f t="shared" si="62"/>
        <v>0</v>
      </c>
      <c r="AZ148" s="176">
        <f t="shared" si="62"/>
        <v>0</v>
      </c>
      <c r="BA148" s="176">
        <f t="shared" si="62"/>
        <v>0</v>
      </c>
      <c r="BB148" s="176">
        <f t="shared" si="62"/>
        <v>0</v>
      </c>
      <c r="BC148" s="176">
        <f t="shared" si="59"/>
        <v>0</v>
      </c>
      <c r="BD148" s="176">
        <f t="shared" si="59"/>
        <v>0</v>
      </c>
      <c r="BE148" s="176">
        <f t="shared" si="59"/>
        <v>0</v>
      </c>
      <c r="BF148" s="176">
        <f t="shared" si="59"/>
        <v>0</v>
      </c>
      <c r="BG148" s="176">
        <f t="shared" si="59"/>
        <v>0</v>
      </c>
      <c r="BH148" s="176">
        <f t="shared" si="59"/>
        <v>0</v>
      </c>
      <c r="BI148" s="176">
        <f t="shared" si="59"/>
        <v>0</v>
      </c>
      <c r="BJ148" s="176">
        <f t="shared" si="59"/>
        <v>0</v>
      </c>
      <c r="BK148" s="176">
        <f t="shared" si="59"/>
        <v>0</v>
      </c>
      <c r="BL148" s="176">
        <f t="shared" si="59"/>
        <v>0</v>
      </c>
      <c r="BM148" s="176">
        <f t="shared" si="59"/>
        <v>0</v>
      </c>
      <c r="BN148" s="176">
        <f t="shared" si="59"/>
        <v>0</v>
      </c>
      <c r="BO148" s="176">
        <f t="shared" si="59"/>
        <v>0</v>
      </c>
      <c r="BQ148" s="174"/>
      <c r="BR148" s="177">
        <f t="shared" si="63"/>
        <v>0</v>
      </c>
      <c r="BS148" s="178">
        <f t="shared" si="63"/>
        <v>0</v>
      </c>
      <c r="BT148" s="178">
        <f t="shared" si="63"/>
        <v>0</v>
      </c>
      <c r="BU148" s="178">
        <f t="shared" si="63"/>
        <v>0</v>
      </c>
      <c r="BV148" s="178">
        <f t="shared" si="63"/>
        <v>0</v>
      </c>
      <c r="BW148" s="178">
        <f t="shared" si="63"/>
        <v>0</v>
      </c>
      <c r="BX148" s="178">
        <f t="shared" si="63"/>
        <v>0</v>
      </c>
      <c r="BY148" s="178">
        <f t="shared" si="63"/>
        <v>0</v>
      </c>
      <c r="BZ148" s="178">
        <f t="shared" si="63"/>
        <v>0</v>
      </c>
      <c r="CA148" s="178">
        <f t="shared" si="63"/>
        <v>0</v>
      </c>
      <c r="CB148" s="178">
        <f t="shared" si="63"/>
        <v>0</v>
      </c>
      <c r="CC148" s="178">
        <f t="shared" si="63"/>
        <v>0</v>
      </c>
      <c r="CD148" s="178">
        <f t="shared" si="63"/>
        <v>0</v>
      </c>
      <c r="CE148" s="178">
        <f t="shared" si="63"/>
        <v>0</v>
      </c>
      <c r="CF148" s="178">
        <f t="shared" si="63"/>
        <v>0</v>
      </c>
      <c r="CG148" s="178">
        <f t="shared" si="60"/>
        <v>0</v>
      </c>
      <c r="CH148" s="178">
        <f t="shared" si="60"/>
        <v>0</v>
      </c>
      <c r="CI148" s="178">
        <f t="shared" si="60"/>
        <v>0</v>
      </c>
      <c r="CJ148" s="178">
        <f t="shared" si="60"/>
        <v>0</v>
      </c>
      <c r="CK148" s="178">
        <f t="shared" si="60"/>
        <v>0</v>
      </c>
      <c r="CL148" s="178">
        <f t="shared" si="60"/>
        <v>0</v>
      </c>
      <c r="CM148" s="178">
        <f t="shared" si="60"/>
        <v>0</v>
      </c>
      <c r="CN148" s="178">
        <f t="shared" si="60"/>
        <v>0</v>
      </c>
      <c r="CO148" s="178">
        <f t="shared" si="60"/>
        <v>0</v>
      </c>
      <c r="CP148" s="178">
        <f t="shared" si="60"/>
        <v>0</v>
      </c>
      <c r="CQ148" s="178">
        <f t="shared" si="60"/>
        <v>0</v>
      </c>
      <c r="CR148" s="178">
        <f t="shared" si="60"/>
        <v>0</v>
      </c>
      <c r="CS148" s="178">
        <f t="shared" si="60"/>
        <v>0</v>
      </c>
    </row>
    <row r="149" spans="1:97" x14ac:dyDescent="0.4">
      <c r="A149" s="167">
        <v>1901729</v>
      </c>
      <c r="B149" s="168" t="s">
        <v>243</v>
      </c>
      <c r="C149" s="169">
        <v>12.708900833558108</v>
      </c>
      <c r="D149" s="170">
        <v>171.00224195000968</v>
      </c>
      <c r="E149" s="170">
        <v>140.56384288290795</v>
      </c>
      <c r="F149" s="171">
        <v>0</v>
      </c>
      <c r="G149" s="170">
        <v>0</v>
      </c>
      <c r="H149" s="172"/>
      <c r="I149" s="170">
        <f t="shared" si="61"/>
        <v>140.56384288290795</v>
      </c>
      <c r="J149" s="170">
        <f t="shared" si="61"/>
        <v>140.56384288290795</v>
      </c>
      <c r="K149" s="170">
        <f t="shared" si="61"/>
        <v>140.56384288290795</v>
      </c>
      <c r="L149" s="170">
        <f t="shared" si="58"/>
        <v>140.56384288290795</v>
      </c>
      <c r="M149" s="170">
        <f t="shared" si="58"/>
        <v>140.56384288290795</v>
      </c>
      <c r="N149" s="170">
        <f t="shared" si="58"/>
        <v>140.56384288290795</v>
      </c>
      <c r="O149" s="170">
        <f t="shared" si="58"/>
        <v>140.56384288290795</v>
      </c>
      <c r="P149" s="170">
        <f t="shared" si="58"/>
        <v>140.56384288290795</v>
      </c>
      <c r="Q149" s="170">
        <f t="shared" si="58"/>
        <v>140.56384288290795</v>
      </c>
      <c r="R149" s="170">
        <f t="shared" si="58"/>
        <v>140.56384288290795</v>
      </c>
      <c r="S149" s="170">
        <f t="shared" si="58"/>
        <v>140.56384288290795</v>
      </c>
      <c r="T149" s="170">
        <f t="shared" si="58"/>
        <v>140.56384288290795</v>
      </c>
      <c r="U149" s="170">
        <f t="shared" si="58"/>
        <v>99.645825387824331</v>
      </c>
      <c r="V149" s="170">
        <f t="shared" si="57"/>
        <v>0</v>
      </c>
      <c r="W149" s="170">
        <f t="shared" si="53"/>
        <v>0</v>
      </c>
      <c r="X149" s="170">
        <f t="shared" si="53"/>
        <v>0</v>
      </c>
      <c r="Y149" s="170">
        <f t="shared" si="53"/>
        <v>0</v>
      </c>
      <c r="Z149" s="170">
        <f t="shared" si="53"/>
        <v>0</v>
      </c>
      <c r="AA149" s="170">
        <f t="shared" si="53"/>
        <v>0</v>
      </c>
      <c r="AB149" s="170">
        <f t="shared" si="53"/>
        <v>0</v>
      </c>
      <c r="AC149" s="170">
        <f t="shared" si="53"/>
        <v>0</v>
      </c>
      <c r="AD149" s="170">
        <f t="shared" si="53"/>
        <v>0</v>
      </c>
      <c r="AE149" s="170">
        <f t="shared" si="53"/>
        <v>0</v>
      </c>
      <c r="AF149" s="170">
        <f t="shared" si="39"/>
        <v>0</v>
      </c>
      <c r="AG149" s="170">
        <f t="shared" si="39"/>
        <v>0</v>
      </c>
      <c r="AH149" s="170">
        <f t="shared" si="39"/>
        <v>0</v>
      </c>
      <c r="AI149" s="170">
        <f t="shared" si="39"/>
        <v>0</v>
      </c>
      <c r="AJ149" s="170">
        <f t="shared" si="39"/>
        <v>0</v>
      </c>
      <c r="AK149" s="173">
        <f t="shared" si="56"/>
        <v>1786.4119399827196</v>
      </c>
      <c r="AM149" s="174"/>
      <c r="AN149" s="175">
        <f t="shared" si="62"/>
        <v>0</v>
      </c>
      <c r="AO149" s="176">
        <f t="shared" si="62"/>
        <v>0</v>
      </c>
      <c r="AP149" s="176">
        <f t="shared" si="62"/>
        <v>0</v>
      </c>
      <c r="AQ149" s="176">
        <f t="shared" si="62"/>
        <v>0</v>
      </c>
      <c r="AR149" s="176">
        <f t="shared" si="62"/>
        <v>0</v>
      </c>
      <c r="AS149" s="176">
        <f t="shared" si="62"/>
        <v>0</v>
      </c>
      <c r="AT149" s="176">
        <f t="shared" si="62"/>
        <v>0</v>
      </c>
      <c r="AU149" s="176">
        <f t="shared" si="62"/>
        <v>0</v>
      </c>
      <c r="AV149" s="176">
        <f t="shared" si="62"/>
        <v>0</v>
      </c>
      <c r="AW149" s="176">
        <f t="shared" si="62"/>
        <v>0</v>
      </c>
      <c r="AX149" s="176">
        <f t="shared" si="62"/>
        <v>0</v>
      </c>
      <c r="AY149" s="176">
        <f t="shared" si="62"/>
        <v>0</v>
      </c>
      <c r="AZ149" s="176">
        <f t="shared" si="62"/>
        <v>0</v>
      </c>
      <c r="BA149" s="176">
        <f t="shared" si="62"/>
        <v>0</v>
      </c>
      <c r="BB149" s="176">
        <f t="shared" si="62"/>
        <v>0</v>
      </c>
      <c r="BC149" s="176">
        <f t="shared" si="59"/>
        <v>0</v>
      </c>
      <c r="BD149" s="176">
        <f t="shared" si="59"/>
        <v>0</v>
      </c>
      <c r="BE149" s="176">
        <f t="shared" si="59"/>
        <v>0</v>
      </c>
      <c r="BF149" s="176">
        <f t="shared" si="59"/>
        <v>0</v>
      </c>
      <c r="BG149" s="176">
        <f t="shared" si="59"/>
        <v>0</v>
      </c>
      <c r="BH149" s="176">
        <f t="shared" si="59"/>
        <v>0</v>
      </c>
      <c r="BI149" s="176">
        <f t="shared" si="59"/>
        <v>0</v>
      </c>
      <c r="BJ149" s="176">
        <f t="shared" si="59"/>
        <v>0</v>
      </c>
      <c r="BK149" s="176">
        <f t="shared" si="59"/>
        <v>0</v>
      </c>
      <c r="BL149" s="176">
        <f t="shared" si="59"/>
        <v>0</v>
      </c>
      <c r="BM149" s="176">
        <f t="shared" si="59"/>
        <v>0</v>
      </c>
      <c r="BN149" s="176">
        <f t="shared" si="59"/>
        <v>0</v>
      </c>
      <c r="BO149" s="176">
        <f t="shared" si="59"/>
        <v>0</v>
      </c>
      <c r="BQ149" s="174"/>
      <c r="BR149" s="177">
        <f t="shared" si="63"/>
        <v>0</v>
      </c>
      <c r="BS149" s="178">
        <f t="shared" si="63"/>
        <v>0</v>
      </c>
      <c r="BT149" s="178">
        <f t="shared" si="63"/>
        <v>0</v>
      </c>
      <c r="BU149" s="178">
        <f t="shared" si="63"/>
        <v>0</v>
      </c>
      <c r="BV149" s="178">
        <f t="shared" si="63"/>
        <v>0</v>
      </c>
      <c r="BW149" s="178">
        <f t="shared" si="63"/>
        <v>0</v>
      </c>
      <c r="BX149" s="178">
        <f t="shared" si="63"/>
        <v>0</v>
      </c>
      <c r="BY149" s="178">
        <f t="shared" si="63"/>
        <v>0</v>
      </c>
      <c r="BZ149" s="178">
        <f t="shared" si="63"/>
        <v>0</v>
      </c>
      <c r="CA149" s="178">
        <f t="shared" si="63"/>
        <v>0</v>
      </c>
      <c r="CB149" s="178">
        <f t="shared" si="63"/>
        <v>0</v>
      </c>
      <c r="CC149" s="178">
        <f t="shared" si="63"/>
        <v>0</v>
      </c>
      <c r="CD149" s="178">
        <f t="shared" si="63"/>
        <v>0</v>
      </c>
      <c r="CE149" s="178">
        <f t="shared" si="63"/>
        <v>0</v>
      </c>
      <c r="CF149" s="178">
        <f t="shared" si="63"/>
        <v>0</v>
      </c>
      <c r="CG149" s="178">
        <f t="shared" si="60"/>
        <v>0</v>
      </c>
      <c r="CH149" s="178">
        <f t="shared" si="60"/>
        <v>0</v>
      </c>
      <c r="CI149" s="178">
        <f t="shared" si="60"/>
        <v>0</v>
      </c>
      <c r="CJ149" s="178">
        <f t="shared" si="60"/>
        <v>0</v>
      </c>
      <c r="CK149" s="178">
        <f t="shared" si="60"/>
        <v>0</v>
      </c>
      <c r="CL149" s="178">
        <f t="shared" si="60"/>
        <v>0</v>
      </c>
      <c r="CM149" s="178">
        <f t="shared" si="60"/>
        <v>0</v>
      </c>
      <c r="CN149" s="178">
        <f t="shared" si="60"/>
        <v>0</v>
      </c>
      <c r="CO149" s="178">
        <f t="shared" si="60"/>
        <v>0</v>
      </c>
      <c r="CP149" s="178">
        <f t="shared" si="60"/>
        <v>0</v>
      </c>
      <c r="CQ149" s="178">
        <f t="shared" si="60"/>
        <v>0</v>
      </c>
      <c r="CR149" s="178">
        <f t="shared" si="60"/>
        <v>0</v>
      </c>
      <c r="CS149" s="178">
        <f t="shared" si="60"/>
        <v>0</v>
      </c>
    </row>
    <row r="150" spans="1:97" x14ac:dyDescent="0.4">
      <c r="A150" s="167">
        <v>1901732</v>
      </c>
      <c r="B150" s="168" t="s">
        <v>244</v>
      </c>
      <c r="C150" s="169">
        <v>8.7007090322051663</v>
      </c>
      <c r="D150" s="170">
        <v>27.347981905569089</v>
      </c>
      <c r="E150" s="170">
        <v>22.480041126377788</v>
      </c>
      <c r="F150" s="171">
        <v>6.0554702221851994E-3</v>
      </c>
      <c r="G150" s="170">
        <v>0</v>
      </c>
      <c r="H150" s="172"/>
      <c r="I150" s="170">
        <f t="shared" si="61"/>
        <v>22.480041126377788</v>
      </c>
      <c r="J150" s="170">
        <f t="shared" si="61"/>
        <v>22.480041126377788</v>
      </c>
      <c r="K150" s="170">
        <f t="shared" si="61"/>
        <v>22.480041126377788</v>
      </c>
      <c r="L150" s="170">
        <f t="shared" si="58"/>
        <v>22.480041126377788</v>
      </c>
      <c r="M150" s="170">
        <f t="shared" si="58"/>
        <v>22.480041126377788</v>
      </c>
      <c r="N150" s="170">
        <f t="shared" si="58"/>
        <v>22.480041126377788</v>
      </c>
      <c r="O150" s="170">
        <f t="shared" si="58"/>
        <v>22.480041126377788</v>
      </c>
      <c r="P150" s="170">
        <f t="shared" si="58"/>
        <v>22.480041126377788</v>
      </c>
      <c r="Q150" s="170">
        <f t="shared" si="58"/>
        <v>15.751967861596517</v>
      </c>
      <c r="R150" s="170">
        <f t="shared" si="58"/>
        <v>0</v>
      </c>
      <c r="S150" s="170">
        <f t="shared" si="58"/>
        <v>0</v>
      </c>
      <c r="T150" s="170">
        <f t="shared" si="58"/>
        <v>0</v>
      </c>
      <c r="U150" s="170">
        <f t="shared" si="58"/>
        <v>0</v>
      </c>
      <c r="V150" s="170">
        <f t="shared" si="57"/>
        <v>0</v>
      </c>
      <c r="W150" s="170">
        <f t="shared" si="53"/>
        <v>0</v>
      </c>
      <c r="X150" s="170">
        <f t="shared" si="53"/>
        <v>0</v>
      </c>
      <c r="Y150" s="170">
        <f t="shared" si="53"/>
        <v>0</v>
      </c>
      <c r="Z150" s="170">
        <f t="shared" si="53"/>
        <v>0</v>
      </c>
      <c r="AA150" s="170">
        <f t="shared" si="53"/>
        <v>0</v>
      </c>
      <c r="AB150" s="170">
        <f t="shared" si="53"/>
        <v>0</v>
      </c>
      <c r="AC150" s="170">
        <f t="shared" si="53"/>
        <v>0</v>
      </c>
      <c r="AD150" s="170">
        <f t="shared" si="53"/>
        <v>0</v>
      </c>
      <c r="AE150" s="170">
        <f t="shared" si="53"/>
        <v>0</v>
      </c>
      <c r="AF150" s="170">
        <f t="shared" si="39"/>
        <v>0</v>
      </c>
      <c r="AG150" s="170">
        <f t="shared" si="39"/>
        <v>0</v>
      </c>
      <c r="AH150" s="170">
        <f t="shared" si="39"/>
        <v>0</v>
      </c>
      <c r="AI150" s="170">
        <f t="shared" si="39"/>
        <v>0</v>
      </c>
      <c r="AJ150" s="170">
        <f t="shared" si="39"/>
        <v>0</v>
      </c>
      <c r="AK150" s="173">
        <f t="shared" si="56"/>
        <v>195.59229687261882</v>
      </c>
      <c r="AM150" s="174"/>
      <c r="AN150" s="175">
        <f t="shared" si="62"/>
        <v>6.0554702221851994E-3</v>
      </c>
      <c r="AO150" s="176">
        <f t="shared" si="62"/>
        <v>6.0554702221851994E-3</v>
      </c>
      <c r="AP150" s="176">
        <f t="shared" si="62"/>
        <v>6.0554702221851994E-3</v>
      </c>
      <c r="AQ150" s="176">
        <f t="shared" si="62"/>
        <v>6.0554702221851994E-3</v>
      </c>
      <c r="AR150" s="176">
        <f t="shared" si="62"/>
        <v>6.0554702221851994E-3</v>
      </c>
      <c r="AS150" s="176">
        <f t="shared" si="62"/>
        <v>6.0554702221851994E-3</v>
      </c>
      <c r="AT150" s="176">
        <f t="shared" si="62"/>
        <v>6.0554702221851994E-3</v>
      </c>
      <c r="AU150" s="176">
        <f t="shared" si="62"/>
        <v>6.0554702221851994E-3</v>
      </c>
      <c r="AV150" s="176">
        <f t="shared" si="62"/>
        <v>4.2431226789345945E-3</v>
      </c>
      <c r="AW150" s="176">
        <f t="shared" si="62"/>
        <v>0</v>
      </c>
      <c r="AX150" s="176">
        <f t="shared" si="62"/>
        <v>0</v>
      </c>
      <c r="AY150" s="176">
        <f t="shared" si="62"/>
        <v>0</v>
      </c>
      <c r="AZ150" s="176">
        <f t="shared" si="62"/>
        <v>0</v>
      </c>
      <c r="BA150" s="176">
        <f t="shared" si="62"/>
        <v>0</v>
      </c>
      <c r="BB150" s="176">
        <f t="shared" si="62"/>
        <v>0</v>
      </c>
      <c r="BC150" s="176">
        <f t="shared" si="59"/>
        <v>0</v>
      </c>
      <c r="BD150" s="176">
        <f t="shared" si="59"/>
        <v>0</v>
      </c>
      <c r="BE150" s="176">
        <f t="shared" si="59"/>
        <v>0</v>
      </c>
      <c r="BF150" s="176">
        <f t="shared" si="59"/>
        <v>0</v>
      </c>
      <c r="BG150" s="176">
        <f t="shared" si="59"/>
        <v>0</v>
      </c>
      <c r="BH150" s="176">
        <f t="shared" si="59"/>
        <v>0</v>
      </c>
      <c r="BI150" s="176">
        <f t="shared" si="59"/>
        <v>0</v>
      </c>
      <c r="BJ150" s="176">
        <f t="shared" si="59"/>
        <v>0</v>
      </c>
      <c r="BK150" s="176">
        <f t="shared" si="59"/>
        <v>0</v>
      </c>
      <c r="BL150" s="176">
        <f t="shared" si="59"/>
        <v>0</v>
      </c>
      <c r="BM150" s="176">
        <f t="shared" si="59"/>
        <v>0</v>
      </c>
      <c r="BN150" s="176">
        <f t="shared" si="59"/>
        <v>0</v>
      </c>
      <c r="BO150" s="176">
        <f t="shared" si="59"/>
        <v>0</v>
      </c>
      <c r="BQ150" s="174"/>
      <c r="BR150" s="177">
        <f t="shared" si="63"/>
        <v>0</v>
      </c>
      <c r="BS150" s="178">
        <f t="shared" si="63"/>
        <v>0</v>
      </c>
      <c r="BT150" s="178">
        <f t="shared" si="63"/>
        <v>0</v>
      </c>
      <c r="BU150" s="178">
        <f t="shared" si="63"/>
        <v>0</v>
      </c>
      <c r="BV150" s="178">
        <f t="shared" si="63"/>
        <v>0</v>
      </c>
      <c r="BW150" s="178">
        <f t="shared" si="63"/>
        <v>0</v>
      </c>
      <c r="BX150" s="178">
        <f t="shared" si="63"/>
        <v>0</v>
      </c>
      <c r="BY150" s="178">
        <f t="shared" si="63"/>
        <v>0</v>
      </c>
      <c r="BZ150" s="178">
        <f t="shared" si="63"/>
        <v>0</v>
      </c>
      <c r="CA150" s="178">
        <f t="shared" si="63"/>
        <v>0</v>
      </c>
      <c r="CB150" s="178">
        <f t="shared" si="63"/>
        <v>0</v>
      </c>
      <c r="CC150" s="178">
        <f t="shared" si="63"/>
        <v>0</v>
      </c>
      <c r="CD150" s="178">
        <f t="shared" si="63"/>
        <v>0</v>
      </c>
      <c r="CE150" s="178">
        <f t="shared" si="63"/>
        <v>0</v>
      </c>
      <c r="CF150" s="178">
        <f t="shared" si="63"/>
        <v>0</v>
      </c>
      <c r="CG150" s="178">
        <f t="shared" si="60"/>
        <v>0</v>
      </c>
      <c r="CH150" s="178">
        <f t="shared" si="60"/>
        <v>0</v>
      </c>
      <c r="CI150" s="178">
        <f t="shared" si="60"/>
        <v>0</v>
      </c>
      <c r="CJ150" s="178">
        <f t="shared" si="60"/>
        <v>0</v>
      </c>
      <c r="CK150" s="178">
        <f t="shared" si="60"/>
        <v>0</v>
      </c>
      <c r="CL150" s="178">
        <f t="shared" si="60"/>
        <v>0</v>
      </c>
      <c r="CM150" s="178">
        <f t="shared" si="60"/>
        <v>0</v>
      </c>
      <c r="CN150" s="178">
        <f t="shared" si="60"/>
        <v>0</v>
      </c>
      <c r="CO150" s="178">
        <f t="shared" si="60"/>
        <v>0</v>
      </c>
      <c r="CP150" s="178">
        <f t="shared" si="60"/>
        <v>0</v>
      </c>
      <c r="CQ150" s="178">
        <f t="shared" si="60"/>
        <v>0</v>
      </c>
      <c r="CR150" s="178">
        <f t="shared" si="60"/>
        <v>0</v>
      </c>
      <c r="CS150" s="178">
        <f t="shared" si="60"/>
        <v>0</v>
      </c>
    </row>
    <row r="151" spans="1:97" x14ac:dyDescent="0.4">
      <c r="A151" s="167">
        <v>1901737</v>
      </c>
      <c r="B151" s="168" t="s">
        <v>243</v>
      </c>
      <c r="C151" s="169">
        <v>12.708900833558108</v>
      </c>
      <c r="D151" s="170">
        <v>276.15937860707771</v>
      </c>
      <c r="E151" s="170">
        <v>227.00300921501787</v>
      </c>
      <c r="F151" s="171">
        <v>2.1676946781849452E-2</v>
      </c>
      <c r="G151" s="170">
        <v>0</v>
      </c>
      <c r="H151" s="172"/>
      <c r="I151" s="170">
        <f t="shared" si="61"/>
        <v>227.00300921501787</v>
      </c>
      <c r="J151" s="170">
        <f t="shared" si="61"/>
        <v>227.00300921501787</v>
      </c>
      <c r="K151" s="170">
        <f t="shared" si="61"/>
        <v>227.00300921501787</v>
      </c>
      <c r="L151" s="170">
        <f t="shared" si="58"/>
        <v>227.00300921501787</v>
      </c>
      <c r="M151" s="170">
        <f t="shared" si="58"/>
        <v>227.00300921501787</v>
      </c>
      <c r="N151" s="170">
        <f t="shared" si="58"/>
        <v>227.00300921501787</v>
      </c>
      <c r="O151" s="170">
        <f t="shared" si="58"/>
        <v>227.00300921501787</v>
      </c>
      <c r="P151" s="170">
        <f t="shared" si="58"/>
        <v>227.00300921501787</v>
      </c>
      <c r="Q151" s="170">
        <f t="shared" si="58"/>
        <v>227.00300921501787</v>
      </c>
      <c r="R151" s="170">
        <f t="shared" si="58"/>
        <v>227.00300921501787</v>
      </c>
      <c r="S151" s="170">
        <f t="shared" si="58"/>
        <v>227.00300921501787</v>
      </c>
      <c r="T151" s="170">
        <f t="shared" si="58"/>
        <v>227.00300921501787</v>
      </c>
      <c r="U151" s="170">
        <f t="shared" si="58"/>
        <v>160.92262245272497</v>
      </c>
      <c r="V151" s="170">
        <f t="shared" si="57"/>
        <v>0</v>
      </c>
      <c r="W151" s="170">
        <f t="shared" si="53"/>
        <v>0</v>
      </c>
      <c r="X151" s="170">
        <f t="shared" si="53"/>
        <v>0</v>
      </c>
      <c r="Y151" s="170">
        <f t="shared" si="53"/>
        <v>0</v>
      </c>
      <c r="Z151" s="170">
        <f t="shared" si="53"/>
        <v>0</v>
      </c>
      <c r="AA151" s="170">
        <f t="shared" si="53"/>
        <v>0</v>
      </c>
      <c r="AB151" s="170">
        <f t="shared" si="53"/>
        <v>0</v>
      </c>
      <c r="AC151" s="170">
        <f t="shared" si="53"/>
        <v>0</v>
      </c>
      <c r="AD151" s="170">
        <f t="shared" si="53"/>
        <v>0</v>
      </c>
      <c r="AE151" s="170">
        <f t="shared" si="53"/>
        <v>0</v>
      </c>
      <c r="AF151" s="170">
        <f t="shared" si="39"/>
        <v>0</v>
      </c>
      <c r="AG151" s="170">
        <f t="shared" si="39"/>
        <v>0</v>
      </c>
      <c r="AH151" s="170">
        <f t="shared" si="39"/>
        <v>0</v>
      </c>
      <c r="AI151" s="170">
        <f t="shared" si="39"/>
        <v>0</v>
      </c>
      <c r="AJ151" s="170">
        <f t="shared" si="39"/>
        <v>0</v>
      </c>
      <c r="AK151" s="173">
        <f t="shared" si="56"/>
        <v>2884.9587330329387</v>
      </c>
      <c r="AM151" s="174"/>
      <c r="AN151" s="175">
        <f t="shared" si="62"/>
        <v>2.1676946781849452E-2</v>
      </c>
      <c r="AO151" s="176">
        <f t="shared" si="62"/>
        <v>2.1676946781849452E-2</v>
      </c>
      <c r="AP151" s="176">
        <f t="shared" si="62"/>
        <v>2.1676946781849452E-2</v>
      </c>
      <c r="AQ151" s="176">
        <f t="shared" si="62"/>
        <v>2.1676946781849452E-2</v>
      </c>
      <c r="AR151" s="176">
        <f t="shared" si="62"/>
        <v>2.1676946781849452E-2</v>
      </c>
      <c r="AS151" s="176">
        <f t="shared" si="62"/>
        <v>2.1676946781849452E-2</v>
      </c>
      <c r="AT151" s="176">
        <f t="shared" si="62"/>
        <v>2.1676946781849452E-2</v>
      </c>
      <c r="AU151" s="176">
        <f t="shared" si="62"/>
        <v>2.1676946781849452E-2</v>
      </c>
      <c r="AV151" s="176">
        <f t="shared" si="62"/>
        <v>2.1676946781849452E-2</v>
      </c>
      <c r="AW151" s="176">
        <f t="shared" si="62"/>
        <v>2.1676946781849452E-2</v>
      </c>
      <c r="AX151" s="176">
        <f t="shared" si="62"/>
        <v>2.1676946781849452E-2</v>
      </c>
      <c r="AY151" s="176">
        <f t="shared" si="62"/>
        <v>2.1676946781849452E-2</v>
      </c>
      <c r="AZ151" s="176">
        <f t="shared" si="62"/>
        <v>1.5366805642647818E-2</v>
      </c>
      <c r="BA151" s="176">
        <f t="shared" si="62"/>
        <v>0</v>
      </c>
      <c r="BB151" s="176">
        <f t="shared" si="62"/>
        <v>0</v>
      </c>
      <c r="BC151" s="176">
        <f t="shared" si="59"/>
        <v>0</v>
      </c>
      <c r="BD151" s="176">
        <f t="shared" si="59"/>
        <v>0</v>
      </c>
      <c r="BE151" s="176">
        <f t="shared" si="59"/>
        <v>0</v>
      </c>
      <c r="BF151" s="176">
        <f t="shared" si="59"/>
        <v>0</v>
      </c>
      <c r="BG151" s="176">
        <f t="shared" si="59"/>
        <v>0</v>
      </c>
      <c r="BH151" s="176">
        <f t="shared" si="59"/>
        <v>0</v>
      </c>
      <c r="BI151" s="176">
        <f t="shared" si="59"/>
        <v>0</v>
      </c>
      <c r="BJ151" s="176">
        <f t="shared" si="59"/>
        <v>0</v>
      </c>
      <c r="BK151" s="176">
        <f t="shared" si="59"/>
        <v>0</v>
      </c>
      <c r="BL151" s="176">
        <f t="shared" si="59"/>
        <v>0</v>
      </c>
      <c r="BM151" s="176">
        <f t="shared" si="59"/>
        <v>0</v>
      </c>
      <c r="BN151" s="176">
        <f t="shared" si="59"/>
        <v>0</v>
      </c>
      <c r="BO151" s="176">
        <f t="shared" si="59"/>
        <v>0</v>
      </c>
      <c r="BQ151" s="174"/>
      <c r="BR151" s="177">
        <f t="shared" si="63"/>
        <v>0</v>
      </c>
      <c r="BS151" s="178">
        <f t="shared" si="63"/>
        <v>0</v>
      </c>
      <c r="BT151" s="178">
        <f t="shared" si="63"/>
        <v>0</v>
      </c>
      <c r="BU151" s="178">
        <f t="shared" si="63"/>
        <v>0</v>
      </c>
      <c r="BV151" s="178">
        <f t="shared" si="63"/>
        <v>0</v>
      </c>
      <c r="BW151" s="178">
        <f t="shared" si="63"/>
        <v>0</v>
      </c>
      <c r="BX151" s="178">
        <f t="shared" si="63"/>
        <v>0</v>
      </c>
      <c r="BY151" s="178">
        <f t="shared" si="63"/>
        <v>0</v>
      </c>
      <c r="BZ151" s="178">
        <f t="shared" si="63"/>
        <v>0</v>
      </c>
      <c r="CA151" s="178">
        <f t="shared" si="63"/>
        <v>0</v>
      </c>
      <c r="CB151" s="178">
        <f t="shared" si="63"/>
        <v>0</v>
      </c>
      <c r="CC151" s="178">
        <f t="shared" si="63"/>
        <v>0</v>
      </c>
      <c r="CD151" s="178">
        <f t="shared" si="63"/>
        <v>0</v>
      </c>
      <c r="CE151" s="178">
        <f t="shared" si="63"/>
        <v>0</v>
      </c>
      <c r="CF151" s="178">
        <f t="shared" si="63"/>
        <v>0</v>
      </c>
      <c r="CG151" s="178">
        <f t="shared" si="60"/>
        <v>0</v>
      </c>
      <c r="CH151" s="178">
        <f t="shared" si="60"/>
        <v>0</v>
      </c>
      <c r="CI151" s="178">
        <f t="shared" si="60"/>
        <v>0</v>
      </c>
      <c r="CJ151" s="178">
        <f t="shared" si="60"/>
        <v>0</v>
      </c>
      <c r="CK151" s="178">
        <f t="shared" si="60"/>
        <v>0</v>
      </c>
      <c r="CL151" s="178">
        <f t="shared" si="60"/>
        <v>0</v>
      </c>
      <c r="CM151" s="178">
        <f t="shared" si="60"/>
        <v>0</v>
      </c>
      <c r="CN151" s="178">
        <f t="shared" si="60"/>
        <v>0</v>
      </c>
      <c r="CO151" s="178">
        <f t="shared" si="60"/>
        <v>0</v>
      </c>
      <c r="CP151" s="178">
        <f t="shared" si="60"/>
        <v>0</v>
      </c>
      <c r="CQ151" s="178">
        <f t="shared" si="60"/>
        <v>0</v>
      </c>
      <c r="CR151" s="178">
        <f t="shared" si="60"/>
        <v>0</v>
      </c>
      <c r="CS151" s="178">
        <f t="shared" si="60"/>
        <v>0</v>
      </c>
    </row>
    <row r="152" spans="1:97" x14ac:dyDescent="0.4">
      <c r="A152" s="167">
        <v>1901769</v>
      </c>
      <c r="B152" s="168" t="s">
        <v>243</v>
      </c>
      <c r="C152" s="169">
        <v>12.708900833558108</v>
      </c>
      <c r="D152" s="170">
        <v>95.689255800739673</v>
      </c>
      <c r="E152" s="170">
        <v>78.656568268208005</v>
      </c>
      <c r="F152" s="171">
        <v>7.6577149107039319E-3</v>
      </c>
      <c r="G152" s="170">
        <v>0</v>
      </c>
      <c r="H152" s="172"/>
      <c r="I152" s="170">
        <f t="shared" si="61"/>
        <v>78.656568268208005</v>
      </c>
      <c r="J152" s="170">
        <f t="shared" si="61"/>
        <v>78.656568268208005</v>
      </c>
      <c r="K152" s="170">
        <f t="shared" si="61"/>
        <v>78.656568268208005</v>
      </c>
      <c r="L152" s="170">
        <f t="shared" si="58"/>
        <v>78.656568268208005</v>
      </c>
      <c r="M152" s="170">
        <f t="shared" si="58"/>
        <v>78.656568268208005</v>
      </c>
      <c r="N152" s="170">
        <f t="shared" si="58"/>
        <v>78.656568268208005</v>
      </c>
      <c r="O152" s="170">
        <f t="shared" si="58"/>
        <v>78.656568268208005</v>
      </c>
      <c r="P152" s="170">
        <f t="shared" si="58"/>
        <v>78.656568268208005</v>
      </c>
      <c r="Q152" s="170">
        <f t="shared" si="58"/>
        <v>78.656568268208005</v>
      </c>
      <c r="R152" s="170">
        <f t="shared" si="58"/>
        <v>78.656568268208005</v>
      </c>
      <c r="S152" s="170">
        <f t="shared" si="58"/>
        <v>78.656568268208005</v>
      </c>
      <c r="T152" s="170">
        <f t="shared" si="58"/>
        <v>78.656568268208005</v>
      </c>
      <c r="U152" s="170">
        <f t="shared" si="58"/>
        <v>55.759706810152863</v>
      </c>
      <c r="V152" s="170">
        <f t="shared" si="57"/>
        <v>0</v>
      </c>
      <c r="W152" s="170">
        <f t="shared" si="53"/>
        <v>0</v>
      </c>
      <c r="X152" s="170">
        <f t="shared" si="53"/>
        <v>0</v>
      </c>
      <c r="Y152" s="170">
        <f t="shared" si="53"/>
        <v>0</v>
      </c>
      <c r="Z152" s="170">
        <f t="shared" si="53"/>
        <v>0</v>
      </c>
      <c r="AA152" s="170">
        <f t="shared" si="53"/>
        <v>0</v>
      </c>
      <c r="AB152" s="170">
        <f t="shared" si="53"/>
        <v>0</v>
      </c>
      <c r="AC152" s="170">
        <f t="shared" si="53"/>
        <v>0</v>
      </c>
      <c r="AD152" s="170">
        <f t="shared" si="53"/>
        <v>0</v>
      </c>
      <c r="AE152" s="170">
        <f t="shared" si="53"/>
        <v>0</v>
      </c>
      <c r="AF152" s="170">
        <f t="shared" si="39"/>
        <v>0</v>
      </c>
      <c r="AG152" s="170">
        <f t="shared" si="39"/>
        <v>0</v>
      </c>
      <c r="AH152" s="170">
        <f t="shared" si="39"/>
        <v>0</v>
      </c>
      <c r="AI152" s="170">
        <f t="shared" si="39"/>
        <v>0</v>
      </c>
      <c r="AJ152" s="170">
        <f t="shared" si="39"/>
        <v>0</v>
      </c>
      <c r="AK152" s="173">
        <f t="shared" si="56"/>
        <v>999.63852602864904</v>
      </c>
      <c r="AM152" s="174"/>
      <c r="AN152" s="175">
        <f t="shared" si="62"/>
        <v>7.6577149107039319E-3</v>
      </c>
      <c r="AO152" s="176">
        <f t="shared" si="62"/>
        <v>7.6577149107039319E-3</v>
      </c>
      <c r="AP152" s="176">
        <f t="shared" si="62"/>
        <v>7.6577149107039319E-3</v>
      </c>
      <c r="AQ152" s="176">
        <f t="shared" si="62"/>
        <v>7.6577149107039319E-3</v>
      </c>
      <c r="AR152" s="176">
        <f t="shared" si="62"/>
        <v>7.6577149107039319E-3</v>
      </c>
      <c r="AS152" s="176">
        <f t="shared" si="62"/>
        <v>7.6577149107039319E-3</v>
      </c>
      <c r="AT152" s="176">
        <f t="shared" si="62"/>
        <v>7.6577149107039319E-3</v>
      </c>
      <c r="AU152" s="176">
        <f t="shared" si="62"/>
        <v>7.6577149107039319E-3</v>
      </c>
      <c r="AV152" s="176">
        <f t="shared" si="62"/>
        <v>7.6577149107039319E-3</v>
      </c>
      <c r="AW152" s="176">
        <f t="shared" si="62"/>
        <v>7.6577149107039319E-3</v>
      </c>
      <c r="AX152" s="176">
        <f t="shared" si="62"/>
        <v>7.6577149107039319E-3</v>
      </c>
      <c r="AY152" s="176">
        <f t="shared" si="62"/>
        <v>7.6577149107039319E-3</v>
      </c>
      <c r="AZ152" s="176">
        <f t="shared" si="62"/>
        <v>5.4285604833483681E-3</v>
      </c>
      <c r="BA152" s="176">
        <f t="shared" si="62"/>
        <v>0</v>
      </c>
      <c r="BB152" s="176">
        <f t="shared" si="62"/>
        <v>0</v>
      </c>
      <c r="BC152" s="176">
        <f t="shared" si="59"/>
        <v>0</v>
      </c>
      <c r="BD152" s="176">
        <f t="shared" si="59"/>
        <v>0</v>
      </c>
      <c r="BE152" s="176">
        <f t="shared" si="59"/>
        <v>0</v>
      </c>
      <c r="BF152" s="176">
        <f t="shared" si="59"/>
        <v>0</v>
      </c>
      <c r="BG152" s="176">
        <f t="shared" si="59"/>
        <v>0</v>
      </c>
      <c r="BH152" s="176">
        <f t="shared" si="59"/>
        <v>0</v>
      </c>
      <c r="BI152" s="176">
        <f t="shared" si="59"/>
        <v>0</v>
      </c>
      <c r="BJ152" s="176">
        <f t="shared" si="59"/>
        <v>0</v>
      </c>
      <c r="BK152" s="176">
        <f t="shared" si="59"/>
        <v>0</v>
      </c>
      <c r="BL152" s="176">
        <f t="shared" si="59"/>
        <v>0</v>
      </c>
      <c r="BM152" s="176">
        <f t="shared" si="59"/>
        <v>0</v>
      </c>
      <c r="BN152" s="176">
        <f t="shared" si="59"/>
        <v>0</v>
      </c>
      <c r="BO152" s="176">
        <f t="shared" si="59"/>
        <v>0</v>
      </c>
      <c r="BQ152" s="174"/>
      <c r="BR152" s="177">
        <f t="shared" si="63"/>
        <v>0</v>
      </c>
      <c r="BS152" s="178">
        <f t="shared" si="63"/>
        <v>0</v>
      </c>
      <c r="BT152" s="178">
        <f t="shared" si="63"/>
        <v>0</v>
      </c>
      <c r="BU152" s="178">
        <f t="shared" si="63"/>
        <v>0</v>
      </c>
      <c r="BV152" s="178">
        <f t="shared" si="63"/>
        <v>0</v>
      </c>
      <c r="BW152" s="178">
        <f t="shared" si="63"/>
        <v>0</v>
      </c>
      <c r="BX152" s="178">
        <f t="shared" si="63"/>
        <v>0</v>
      </c>
      <c r="BY152" s="178">
        <f t="shared" si="63"/>
        <v>0</v>
      </c>
      <c r="BZ152" s="178">
        <f t="shared" si="63"/>
        <v>0</v>
      </c>
      <c r="CA152" s="178">
        <f t="shared" si="63"/>
        <v>0</v>
      </c>
      <c r="CB152" s="178">
        <f t="shared" si="63"/>
        <v>0</v>
      </c>
      <c r="CC152" s="178">
        <f t="shared" si="63"/>
        <v>0</v>
      </c>
      <c r="CD152" s="178">
        <f t="shared" si="63"/>
        <v>0</v>
      </c>
      <c r="CE152" s="178">
        <f t="shared" si="63"/>
        <v>0</v>
      </c>
      <c r="CF152" s="178">
        <f t="shared" si="63"/>
        <v>0</v>
      </c>
      <c r="CG152" s="178">
        <f t="shared" si="60"/>
        <v>0</v>
      </c>
      <c r="CH152" s="178">
        <f t="shared" si="60"/>
        <v>0</v>
      </c>
      <c r="CI152" s="178">
        <f t="shared" si="60"/>
        <v>0</v>
      </c>
      <c r="CJ152" s="178">
        <f t="shared" si="60"/>
        <v>0</v>
      </c>
      <c r="CK152" s="178">
        <f t="shared" si="60"/>
        <v>0</v>
      </c>
      <c r="CL152" s="178">
        <f t="shared" si="60"/>
        <v>0</v>
      </c>
      <c r="CM152" s="178">
        <f t="shared" si="60"/>
        <v>0</v>
      </c>
      <c r="CN152" s="178">
        <f t="shared" si="60"/>
        <v>0</v>
      </c>
      <c r="CO152" s="178">
        <f t="shared" si="60"/>
        <v>0</v>
      </c>
      <c r="CP152" s="178">
        <f t="shared" si="60"/>
        <v>0</v>
      </c>
      <c r="CQ152" s="178">
        <f t="shared" si="60"/>
        <v>0</v>
      </c>
      <c r="CR152" s="178">
        <f t="shared" si="60"/>
        <v>0</v>
      </c>
      <c r="CS152" s="178">
        <f t="shared" si="60"/>
        <v>0</v>
      </c>
    </row>
    <row r="153" spans="1:97" x14ac:dyDescent="0.4">
      <c r="A153" s="167">
        <v>1901783</v>
      </c>
      <c r="B153" s="168" t="s">
        <v>243</v>
      </c>
      <c r="C153" s="169">
        <v>13.002183160486371</v>
      </c>
      <c r="D153" s="170">
        <v>84.989387632124306</v>
      </c>
      <c r="E153" s="170">
        <v>69.861276633606181</v>
      </c>
      <c r="F153" s="171">
        <v>1.558383444747229E-2</v>
      </c>
      <c r="G153" s="170">
        <v>0</v>
      </c>
      <c r="H153" s="172"/>
      <c r="I153" s="170">
        <f t="shared" si="61"/>
        <v>69.861276633606181</v>
      </c>
      <c r="J153" s="170">
        <f t="shared" si="61"/>
        <v>69.861276633606181</v>
      </c>
      <c r="K153" s="170">
        <f t="shared" si="61"/>
        <v>69.861276633606181</v>
      </c>
      <c r="L153" s="170">
        <f t="shared" si="58"/>
        <v>69.861276633606181</v>
      </c>
      <c r="M153" s="170">
        <f t="shared" si="58"/>
        <v>69.861276633606181</v>
      </c>
      <c r="N153" s="170">
        <f t="shared" si="58"/>
        <v>69.861276633606181</v>
      </c>
      <c r="O153" s="170">
        <f t="shared" si="58"/>
        <v>69.861276633606181</v>
      </c>
      <c r="P153" s="170">
        <f t="shared" si="58"/>
        <v>69.861276633606181</v>
      </c>
      <c r="Q153" s="170">
        <f t="shared" si="58"/>
        <v>69.861276633606181</v>
      </c>
      <c r="R153" s="170">
        <f t="shared" si="58"/>
        <v>69.861276633606181</v>
      </c>
      <c r="S153" s="170">
        <f t="shared" si="58"/>
        <v>69.861276633606181</v>
      </c>
      <c r="T153" s="170">
        <f t="shared" si="58"/>
        <v>69.861276633606181</v>
      </c>
      <c r="U153" s="170">
        <f t="shared" si="58"/>
        <v>69.861276633606181</v>
      </c>
      <c r="V153" s="170">
        <f t="shared" si="57"/>
        <v>0.15251837867394705</v>
      </c>
      <c r="W153" s="170">
        <f t="shared" si="53"/>
        <v>0</v>
      </c>
      <c r="X153" s="170">
        <f t="shared" si="53"/>
        <v>0</v>
      </c>
      <c r="Y153" s="170">
        <f t="shared" si="53"/>
        <v>0</v>
      </c>
      <c r="Z153" s="170">
        <f t="shared" si="53"/>
        <v>0</v>
      </c>
      <c r="AA153" s="170">
        <f t="shared" si="53"/>
        <v>0</v>
      </c>
      <c r="AB153" s="170">
        <f t="shared" si="53"/>
        <v>0</v>
      </c>
      <c r="AC153" s="170">
        <f t="shared" si="53"/>
        <v>0</v>
      </c>
      <c r="AD153" s="170">
        <f t="shared" si="53"/>
        <v>0</v>
      </c>
      <c r="AE153" s="170">
        <f t="shared" si="53"/>
        <v>0</v>
      </c>
      <c r="AF153" s="170">
        <f t="shared" si="39"/>
        <v>0</v>
      </c>
      <c r="AG153" s="170">
        <f t="shared" si="39"/>
        <v>0</v>
      </c>
      <c r="AH153" s="170">
        <f t="shared" si="39"/>
        <v>0</v>
      </c>
      <c r="AI153" s="170">
        <f t="shared" si="39"/>
        <v>0</v>
      </c>
      <c r="AJ153" s="170">
        <f t="shared" si="39"/>
        <v>0</v>
      </c>
      <c r="AK153" s="173">
        <f t="shared" si="56"/>
        <v>908.34911461555419</v>
      </c>
      <c r="AM153" s="174"/>
      <c r="AN153" s="175">
        <f t="shared" si="62"/>
        <v>1.558383444747229E-2</v>
      </c>
      <c r="AO153" s="176">
        <f t="shared" si="62"/>
        <v>1.558383444747229E-2</v>
      </c>
      <c r="AP153" s="176">
        <f t="shared" si="62"/>
        <v>1.558383444747229E-2</v>
      </c>
      <c r="AQ153" s="176">
        <f t="shared" si="62"/>
        <v>1.558383444747229E-2</v>
      </c>
      <c r="AR153" s="176">
        <f t="shared" si="62"/>
        <v>1.558383444747229E-2</v>
      </c>
      <c r="AS153" s="176">
        <f t="shared" si="62"/>
        <v>1.558383444747229E-2</v>
      </c>
      <c r="AT153" s="176">
        <f t="shared" si="62"/>
        <v>1.558383444747229E-2</v>
      </c>
      <c r="AU153" s="176">
        <f t="shared" si="62"/>
        <v>1.558383444747229E-2</v>
      </c>
      <c r="AV153" s="176">
        <f t="shared" si="62"/>
        <v>1.558383444747229E-2</v>
      </c>
      <c r="AW153" s="176">
        <f t="shared" si="62"/>
        <v>1.558383444747229E-2</v>
      </c>
      <c r="AX153" s="176">
        <f t="shared" si="62"/>
        <v>1.558383444747229E-2</v>
      </c>
      <c r="AY153" s="176">
        <f t="shared" si="62"/>
        <v>1.558383444747229E-2</v>
      </c>
      <c r="AZ153" s="176">
        <f t="shared" si="62"/>
        <v>1.558383444747229E-2</v>
      </c>
      <c r="BA153" s="176">
        <f t="shared" si="62"/>
        <v>3.4022011591874196E-5</v>
      </c>
      <c r="BB153" s="176">
        <f t="shared" si="62"/>
        <v>0</v>
      </c>
      <c r="BC153" s="176">
        <f t="shared" si="59"/>
        <v>0</v>
      </c>
      <c r="BD153" s="176">
        <f t="shared" si="59"/>
        <v>0</v>
      </c>
      <c r="BE153" s="176">
        <f t="shared" si="59"/>
        <v>0</v>
      </c>
      <c r="BF153" s="176">
        <f t="shared" si="59"/>
        <v>0</v>
      </c>
      <c r="BG153" s="176">
        <f t="shared" si="59"/>
        <v>0</v>
      </c>
      <c r="BH153" s="176">
        <f t="shared" si="59"/>
        <v>0</v>
      </c>
      <c r="BI153" s="176">
        <f t="shared" si="59"/>
        <v>0</v>
      </c>
      <c r="BJ153" s="176">
        <f t="shared" si="59"/>
        <v>0</v>
      </c>
      <c r="BK153" s="176">
        <f t="shared" si="59"/>
        <v>0</v>
      </c>
      <c r="BL153" s="176">
        <f t="shared" si="59"/>
        <v>0</v>
      </c>
      <c r="BM153" s="176">
        <f t="shared" si="59"/>
        <v>0</v>
      </c>
      <c r="BN153" s="176">
        <f t="shared" si="59"/>
        <v>0</v>
      </c>
      <c r="BO153" s="176">
        <f t="shared" si="59"/>
        <v>0</v>
      </c>
      <c r="BQ153" s="174"/>
      <c r="BR153" s="177">
        <f t="shared" si="63"/>
        <v>0</v>
      </c>
      <c r="BS153" s="178">
        <f t="shared" si="63"/>
        <v>0</v>
      </c>
      <c r="BT153" s="178">
        <f t="shared" si="63"/>
        <v>0</v>
      </c>
      <c r="BU153" s="178">
        <f t="shared" si="63"/>
        <v>0</v>
      </c>
      <c r="BV153" s="178">
        <f t="shared" si="63"/>
        <v>0</v>
      </c>
      <c r="BW153" s="178">
        <f t="shared" si="63"/>
        <v>0</v>
      </c>
      <c r="BX153" s="178">
        <f t="shared" si="63"/>
        <v>0</v>
      </c>
      <c r="BY153" s="178">
        <f t="shared" si="63"/>
        <v>0</v>
      </c>
      <c r="BZ153" s="178">
        <f t="shared" si="63"/>
        <v>0</v>
      </c>
      <c r="CA153" s="178">
        <f t="shared" si="63"/>
        <v>0</v>
      </c>
      <c r="CB153" s="178">
        <f t="shared" si="63"/>
        <v>0</v>
      </c>
      <c r="CC153" s="178">
        <f t="shared" si="63"/>
        <v>0</v>
      </c>
      <c r="CD153" s="178">
        <f t="shared" si="63"/>
        <v>0</v>
      </c>
      <c r="CE153" s="178">
        <f t="shared" si="63"/>
        <v>0</v>
      </c>
      <c r="CF153" s="178">
        <f t="shared" si="63"/>
        <v>0</v>
      </c>
      <c r="CG153" s="178">
        <f t="shared" si="60"/>
        <v>0</v>
      </c>
      <c r="CH153" s="178">
        <f t="shared" si="60"/>
        <v>0</v>
      </c>
      <c r="CI153" s="178">
        <f t="shared" si="60"/>
        <v>0</v>
      </c>
      <c r="CJ153" s="178">
        <f t="shared" si="60"/>
        <v>0</v>
      </c>
      <c r="CK153" s="178">
        <f t="shared" si="60"/>
        <v>0</v>
      </c>
      <c r="CL153" s="178">
        <f t="shared" si="60"/>
        <v>0</v>
      </c>
      <c r="CM153" s="178">
        <f t="shared" si="60"/>
        <v>0</v>
      </c>
      <c r="CN153" s="178">
        <f t="shared" si="60"/>
        <v>0</v>
      </c>
      <c r="CO153" s="178">
        <f t="shared" si="60"/>
        <v>0</v>
      </c>
      <c r="CP153" s="178">
        <f t="shared" si="60"/>
        <v>0</v>
      </c>
      <c r="CQ153" s="178">
        <f t="shared" si="60"/>
        <v>0</v>
      </c>
      <c r="CR153" s="178">
        <f t="shared" si="60"/>
        <v>0</v>
      </c>
      <c r="CS153" s="178">
        <f t="shared" si="60"/>
        <v>0</v>
      </c>
    </row>
    <row r="154" spans="1:97" x14ac:dyDescent="0.4">
      <c r="A154" s="167">
        <v>1901795</v>
      </c>
      <c r="B154" s="168" t="s">
        <v>243</v>
      </c>
      <c r="C154" s="169">
        <v>14.6641163464132</v>
      </c>
      <c r="D154" s="170">
        <v>309.79408317505198</v>
      </c>
      <c r="E154" s="170">
        <v>254.65073636989268</v>
      </c>
      <c r="F154" s="171">
        <v>0</v>
      </c>
      <c r="G154" s="170">
        <v>10318.75602678609</v>
      </c>
      <c r="H154" s="172"/>
      <c r="I154" s="170">
        <f t="shared" si="61"/>
        <v>254.65073636989268</v>
      </c>
      <c r="J154" s="170">
        <f t="shared" si="61"/>
        <v>254.65073636989268</v>
      </c>
      <c r="K154" s="170">
        <f t="shared" si="61"/>
        <v>254.65073636989268</v>
      </c>
      <c r="L154" s="170">
        <f t="shared" si="58"/>
        <v>254.65073636989268</v>
      </c>
      <c r="M154" s="170">
        <f t="shared" si="58"/>
        <v>254.65073636989268</v>
      </c>
      <c r="N154" s="170">
        <f t="shared" si="58"/>
        <v>254.65073636989268</v>
      </c>
      <c r="O154" s="170">
        <f t="shared" si="58"/>
        <v>254.65073636989268</v>
      </c>
      <c r="P154" s="170">
        <f t="shared" si="58"/>
        <v>254.65073636989268</v>
      </c>
      <c r="Q154" s="170">
        <f t="shared" si="58"/>
        <v>254.65073636989268</v>
      </c>
      <c r="R154" s="170">
        <f t="shared" si="58"/>
        <v>254.65073636989268</v>
      </c>
      <c r="S154" s="170">
        <f t="shared" si="58"/>
        <v>254.65073636989268</v>
      </c>
      <c r="T154" s="170">
        <f t="shared" si="58"/>
        <v>254.65073636989268</v>
      </c>
      <c r="U154" s="170">
        <f t="shared" si="58"/>
        <v>254.65073636989268</v>
      </c>
      <c r="V154" s="170">
        <f t="shared" si="57"/>
        <v>254.65073636989268</v>
      </c>
      <c r="W154" s="170">
        <f t="shared" si="53"/>
        <v>169.1177166494042</v>
      </c>
      <c r="X154" s="170">
        <f t="shared" si="53"/>
        <v>0</v>
      </c>
      <c r="Y154" s="170">
        <f t="shared" si="53"/>
        <v>0</v>
      </c>
      <c r="Z154" s="170">
        <f t="shared" si="53"/>
        <v>0</v>
      </c>
      <c r="AA154" s="170">
        <f t="shared" si="53"/>
        <v>0</v>
      </c>
      <c r="AB154" s="170">
        <f t="shared" si="53"/>
        <v>0</v>
      </c>
      <c r="AC154" s="170">
        <f t="shared" si="53"/>
        <v>0</v>
      </c>
      <c r="AD154" s="170">
        <f t="shared" si="53"/>
        <v>0</v>
      </c>
      <c r="AE154" s="170">
        <f t="shared" si="53"/>
        <v>0</v>
      </c>
      <c r="AF154" s="170">
        <f t="shared" si="39"/>
        <v>0</v>
      </c>
      <c r="AG154" s="170">
        <f t="shared" si="39"/>
        <v>0</v>
      </c>
      <c r="AH154" s="170">
        <f t="shared" si="39"/>
        <v>0</v>
      </c>
      <c r="AI154" s="170">
        <f t="shared" si="39"/>
        <v>0</v>
      </c>
      <c r="AJ154" s="170">
        <f t="shared" si="39"/>
        <v>0</v>
      </c>
      <c r="AK154" s="173">
        <f t="shared" si="56"/>
        <v>3734.2280258279034</v>
      </c>
      <c r="AM154" s="174"/>
      <c r="AN154" s="175">
        <f t="shared" si="62"/>
        <v>0</v>
      </c>
      <c r="AO154" s="176">
        <f t="shared" si="62"/>
        <v>0</v>
      </c>
      <c r="AP154" s="176">
        <f t="shared" si="62"/>
        <v>0</v>
      </c>
      <c r="AQ154" s="176">
        <f t="shared" si="62"/>
        <v>0</v>
      </c>
      <c r="AR154" s="176">
        <f t="shared" si="62"/>
        <v>0</v>
      </c>
      <c r="AS154" s="176">
        <f t="shared" si="62"/>
        <v>0</v>
      </c>
      <c r="AT154" s="176">
        <f t="shared" si="62"/>
        <v>0</v>
      </c>
      <c r="AU154" s="176">
        <f t="shared" si="62"/>
        <v>0</v>
      </c>
      <c r="AV154" s="176">
        <f t="shared" si="62"/>
        <v>0</v>
      </c>
      <c r="AW154" s="176">
        <f t="shared" si="62"/>
        <v>0</v>
      </c>
      <c r="AX154" s="176">
        <f t="shared" si="62"/>
        <v>0</v>
      </c>
      <c r="AY154" s="176">
        <f t="shared" si="62"/>
        <v>0</v>
      </c>
      <c r="AZ154" s="176">
        <f t="shared" si="62"/>
        <v>0</v>
      </c>
      <c r="BA154" s="176">
        <f t="shared" si="62"/>
        <v>0</v>
      </c>
      <c r="BB154" s="176">
        <f t="shared" si="62"/>
        <v>0</v>
      </c>
      <c r="BC154" s="176">
        <f t="shared" si="59"/>
        <v>0</v>
      </c>
      <c r="BD154" s="176">
        <f t="shared" si="59"/>
        <v>0</v>
      </c>
      <c r="BE154" s="176">
        <f t="shared" si="59"/>
        <v>0</v>
      </c>
      <c r="BF154" s="176">
        <f t="shared" si="59"/>
        <v>0</v>
      </c>
      <c r="BG154" s="176">
        <f t="shared" si="59"/>
        <v>0</v>
      </c>
      <c r="BH154" s="176">
        <f t="shared" si="59"/>
        <v>0</v>
      </c>
      <c r="BI154" s="176">
        <f t="shared" si="59"/>
        <v>0</v>
      </c>
      <c r="BJ154" s="176">
        <f t="shared" si="59"/>
        <v>0</v>
      </c>
      <c r="BK154" s="176">
        <f t="shared" si="59"/>
        <v>0</v>
      </c>
      <c r="BL154" s="176">
        <f t="shared" si="59"/>
        <v>0</v>
      </c>
      <c r="BM154" s="176">
        <f t="shared" si="59"/>
        <v>0</v>
      </c>
      <c r="BN154" s="176">
        <f t="shared" si="59"/>
        <v>0</v>
      </c>
      <c r="BO154" s="176">
        <f t="shared" si="59"/>
        <v>0</v>
      </c>
      <c r="BQ154" s="174"/>
      <c r="BR154" s="177">
        <f t="shared" si="63"/>
        <v>10318.75602678609</v>
      </c>
      <c r="BS154" s="178">
        <f t="shared" si="63"/>
        <v>10318.75602678609</v>
      </c>
      <c r="BT154" s="178">
        <f t="shared" si="63"/>
        <v>10318.75602678609</v>
      </c>
      <c r="BU154" s="178">
        <f t="shared" si="63"/>
        <v>10318.75602678609</v>
      </c>
      <c r="BV154" s="178">
        <f t="shared" si="63"/>
        <v>10318.75602678609</v>
      </c>
      <c r="BW154" s="178">
        <f t="shared" si="63"/>
        <v>10318.75602678609</v>
      </c>
      <c r="BX154" s="178">
        <f t="shared" si="63"/>
        <v>10318.75602678609</v>
      </c>
      <c r="BY154" s="178">
        <f t="shared" si="63"/>
        <v>10318.75602678609</v>
      </c>
      <c r="BZ154" s="178">
        <f t="shared" si="63"/>
        <v>10318.75602678609</v>
      </c>
      <c r="CA154" s="178">
        <f t="shared" si="63"/>
        <v>10318.75602678609</v>
      </c>
      <c r="CB154" s="178">
        <f t="shared" si="63"/>
        <v>10318.75602678609</v>
      </c>
      <c r="CC154" s="178">
        <f t="shared" si="63"/>
        <v>10318.75602678609</v>
      </c>
      <c r="CD154" s="178">
        <f t="shared" si="63"/>
        <v>10318.75602678609</v>
      </c>
      <c r="CE154" s="178">
        <f t="shared" si="63"/>
        <v>10318.75602678609</v>
      </c>
      <c r="CF154" s="178">
        <f t="shared" si="63"/>
        <v>6852.8545520383686</v>
      </c>
      <c r="CG154" s="178">
        <f t="shared" si="60"/>
        <v>0</v>
      </c>
      <c r="CH154" s="178">
        <f t="shared" si="60"/>
        <v>0</v>
      </c>
      <c r="CI154" s="178">
        <f t="shared" si="60"/>
        <v>0</v>
      </c>
      <c r="CJ154" s="178">
        <f t="shared" si="60"/>
        <v>0</v>
      </c>
      <c r="CK154" s="178">
        <f t="shared" si="60"/>
        <v>0</v>
      </c>
      <c r="CL154" s="178">
        <f t="shared" si="60"/>
        <v>0</v>
      </c>
      <c r="CM154" s="178">
        <f t="shared" si="60"/>
        <v>0</v>
      </c>
      <c r="CN154" s="178">
        <f t="shared" si="60"/>
        <v>0</v>
      </c>
      <c r="CO154" s="178">
        <f t="shared" si="60"/>
        <v>0</v>
      </c>
      <c r="CP154" s="178">
        <f t="shared" si="60"/>
        <v>0</v>
      </c>
      <c r="CQ154" s="178">
        <f t="shared" si="60"/>
        <v>0</v>
      </c>
      <c r="CR154" s="178">
        <f t="shared" si="60"/>
        <v>0</v>
      </c>
      <c r="CS154" s="178">
        <f t="shared" si="60"/>
        <v>0</v>
      </c>
    </row>
    <row r="155" spans="1:97" x14ac:dyDescent="0.4">
      <c r="A155" s="167">
        <v>1901796</v>
      </c>
      <c r="B155" s="168" t="s">
        <v>243</v>
      </c>
      <c r="C155" s="169">
        <v>14.6641163464132</v>
      </c>
      <c r="D155" s="170">
        <v>96.99239070877266</v>
      </c>
      <c r="E155" s="170">
        <v>79.727745162611114</v>
      </c>
      <c r="F155" s="171">
        <v>7.6135263442177166E-3</v>
      </c>
      <c r="G155" s="170">
        <v>2309.6188098673852</v>
      </c>
      <c r="H155" s="172"/>
      <c r="I155" s="170">
        <f t="shared" si="61"/>
        <v>79.727745162611114</v>
      </c>
      <c r="J155" s="170">
        <f t="shared" si="61"/>
        <v>79.727745162611114</v>
      </c>
      <c r="K155" s="170">
        <f t="shared" si="61"/>
        <v>79.727745162611114</v>
      </c>
      <c r="L155" s="170">
        <f t="shared" si="58"/>
        <v>79.727745162611114</v>
      </c>
      <c r="M155" s="170">
        <f t="shared" si="58"/>
        <v>79.727745162611114</v>
      </c>
      <c r="N155" s="170">
        <f t="shared" si="58"/>
        <v>79.727745162611114</v>
      </c>
      <c r="O155" s="170">
        <f t="shared" si="58"/>
        <v>79.727745162611114</v>
      </c>
      <c r="P155" s="170">
        <f t="shared" si="58"/>
        <v>79.727745162611114</v>
      </c>
      <c r="Q155" s="170">
        <f t="shared" si="58"/>
        <v>79.727745162611114</v>
      </c>
      <c r="R155" s="170">
        <f t="shared" si="58"/>
        <v>79.727745162611114</v>
      </c>
      <c r="S155" s="170">
        <f t="shared" si="58"/>
        <v>79.727745162611114</v>
      </c>
      <c r="T155" s="170">
        <f t="shared" si="58"/>
        <v>79.727745162611114</v>
      </c>
      <c r="U155" s="170">
        <f t="shared" si="58"/>
        <v>79.727745162611114</v>
      </c>
      <c r="V155" s="170">
        <f t="shared" si="57"/>
        <v>79.727745162611114</v>
      </c>
      <c r="W155" s="170">
        <f t="shared" si="53"/>
        <v>52.948498825155994</v>
      </c>
      <c r="X155" s="170">
        <f t="shared" si="53"/>
        <v>0</v>
      </c>
      <c r="Y155" s="170">
        <f t="shared" si="53"/>
        <v>0</v>
      </c>
      <c r="Z155" s="170">
        <f t="shared" ref="Z155:AJ160" si="64">IF(Z$2&lt;$C155,$E155,IF((($C155-Z$2+1)&gt;0),($C155-Z$2+1)*Y155,0))</f>
        <v>0</v>
      </c>
      <c r="AA155" s="170">
        <f t="shared" si="64"/>
        <v>0</v>
      </c>
      <c r="AB155" s="170">
        <f t="shared" si="64"/>
        <v>0</v>
      </c>
      <c r="AC155" s="170">
        <f t="shared" si="64"/>
        <v>0</v>
      </c>
      <c r="AD155" s="170">
        <f t="shared" si="64"/>
        <v>0</v>
      </c>
      <c r="AE155" s="170">
        <f t="shared" si="64"/>
        <v>0</v>
      </c>
      <c r="AF155" s="170">
        <f t="shared" si="39"/>
        <v>0</v>
      </c>
      <c r="AG155" s="170">
        <f t="shared" si="39"/>
        <v>0</v>
      </c>
      <c r="AH155" s="170">
        <f t="shared" si="39"/>
        <v>0</v>
      </c>
      <c r="AI155" s="170">
        <f t="shared" si="39"/>
        <v>0</v>
      </c>
      <c r="AJ155" s="170">
        <f t="shared" si="39"/>
        <v>0</v>
      </c>
      <c r="AK155" s="173">
        <f t="shared" si="56"/>
        <v>1169.1369311017115</v>
      </c>
      <c r="AM155" s="174"/>
      <c r="AN155" s="175">
        <f t="shared" si="62"/>
        <v>7.6135263442177166E-3</v>
      </c>
      <c r="AO155" s="176">
        <f t="shared" si="62"/>
        <v>7.6135263442177166E-3</v>
      </c>
      <c r="AP155" s="176">
        <f t="shared" si="62"/>
        <v>7.6135263442177166E-3</v>
      </c>
      <c r="AQ155" s="176">
        <f t="shared" si="62"/>
        <v>7.6135263442177166E-3</v>
      </c>
      <c r="AR155" s="176">
        <f t="shared" si="62"/>
        <v>7.6135263442177166E-3</v>
      </c>
      <c r="AS155" s="176">
        <f t="shared" si="62"/>
        <v>7.6135263442177166E-3</v>
      </c>
      <c r="AT155" s="176">
        <f t="shared" si="62"/>
        <v>7.6135263442177166E-3</v>
      </c>
      <c r="AU155" s="176">
        <f t="shared" si="62"/>
        <v>7.6135263442177166E-3</v>
      </c>
      <c r="AV155" s="176">
        <f t="shared" si="62"/>
        <v>7.6135263442177166E-3</v>
      </c>
      <c r="AW155" s="176">
        <f t="shared" si="62"/>
        <v>7.6135263442177166E-3</v>
      </c>
      <c r="AX155" s="176">
        <f t="shared" si="62"/>
        <v>7.6135263442177166E-3</v>
      </c>
      <c r="AY155" s="176">
        <f t="shared" si="62"/>
        <v>7.6135263442177166E-3</v>
      </c>
      <c r="AZ155" s="176">
        <f t="shared" si="62"/>
        <v>7.6135263442177166E-3</v>
      </c>
      <c r="BA155" s="176">
        <f t="shared" si="62"/>
        <v>7.6135263442177166E-3</v>
      </c>
      <c r="BB155" s="176">
        <f t="shared" si="62"/>
        <v>5.0562672990425196E-3</v>
      </c>
      <c r="BC155" s="176">
        <f t="shared" si="59"/>
        <v>0</v>
      </c>
      <c r="BD155" s="176">
        <f t="shared" si="59"/>
        <v>0</v>
      </c>
      <c r="BE155" s="176">
        <f t="shared" si="59"/>
        <v>0</v>
      </c>
      <c r="BF155" s="176">
        <f t="shared" si="59"/>
        <v>0</v>
      </c>
      <c r="BG155" s="176">
        <f t="shared" si="59"/>
        <v>0</v>
      </c>
      <c r="BH155" s="176">
        <f t="shared" si="59"/>
        <v>0</v>
      </c>
      <c r="BI155" s="176">
        <f t="shared" si="59"/>
        <v>0</v>
      </c>
      <c r="BJ155" s="176">
        <f t="shared" si="59"/>
        <v>0</v>
      </c>
      <c r="BK155" s="176">
        <f t="shared" si="59"/>
        <v>0</v>
      </c>
      <c r="BL155" s="176">
        <f t="shared" si="59"/>
        <v>0</v>
      </c>
      <c r="BM155" s="176">
        <f t="shared" si="59"/>
        <v>0</v>
      </c>
      <c r="BN155" s="176">
        <f t="shared" si="59"/>
        <v>0</v>
      </c>
      <c r="BO155" s="176">
        <f t="shared" si="59"/>
        <v>0</v>
      </c>
      <c r="BQ155" s="174"/>
      <c r="BR155" s="177">
        <f t="shared" si="63"/>
        <v>2309.6188098673852</v>
      </c>
      <c r="BS155" s="178">
        <f t="shared" si="63"/>
        <v>2309.6188098673852</v>
      </c>
      <c r="BT155" s="178">
        <f t="shared" si="63"/>
        <v>2309.6188098673852</v>
      </c>
      <c r="BU155" s="178">
        <f t="shared" si="63"/>
        <v>2309.6188098673852</v>
      </c>
      <c r="BV155" s="178">
        <f t="shared" si="63"/>
        <v>2309.6188098673852</v>
      </c>
      <c r="BW155" s="178">
        <f t="shared" si="63"/>
        <v>2309.6188098673852</v>
      </c>
      <c r="BX155" s="178">
        <f t="shared" si="63"/>
        <v>2309.6188098673852</v>
      </c>
      <c r="BY155" s="178">
        <f t="shared" si="63"/>
        <v>2309.6188098673852</v>
      </c>
      <c r="BZ155" s="178">
        <f t="shared" si="63"/>
        <v>2309.6188098673852</v>
      </c>
      <c r="CA155" s="178">
        <f t="shared" si="63"/>
        <v>2309.6188098673852</v>
      </c>
      <c r="CB155" s="178">
        <f t="shared" si="63"/>
        <v>2309.6188098673852</v>
      </c>
      <c r="CC155" s="178">
        <f t="shared" si="63"/>
        <v>2309.6188098673852</v>
      </c>
      <c r="CD155" s="178">
        <f t="shared" si="63"/>
        <v>2309.6188098673852</v>
      </c>
      <c r="CE155" s="178">
        <f t="shared" si="63"/>
        <v>2309.6188098673852</v>
      </c>
      <c r="CF155" s="178">
        <f t="shared" si="63"/>
        <v>1533.8556056163318</v>
      </c>
      <c r="CG155" s="178">
        <f t="shared" si="60"/>
        <v>0</v>
      </c>
      <c r="CH155" s="178">
        <f t="shared" si="60"/>
        <v>0</v>
      </c>
      <c r="CI155" s="178">
        <f t="shared" si="60"/>
        <v>0</v>
      </c>
      <c r="CJ155" s="178">
        <f t="shared" si="60"/>
        <v>0</v>
      </c>
      <c r="CK155" s="178">
        <f t="shared" si="60"/>
        <v>0</v>
      </c>
      <c r="CL155" s="178">
        <f t="shared" si="60"/>
        <v>0</v>
      </c>
      <c r="CM155" s="178">
        <f t="shared" si="60"/>
        <v>0</v>
      </c>
      <c r="CN155" s="178">
        <f t="shared" si="60"/>
        <v>0</v>
      </c>
      <c r="CO155" s="178">
        <f t="shared" si="60"/>
        <v>0</v>
      </c>
      <c r="CP155" s="178">
        <f t="shared" si="60"/>
        <v>0</v>
      </c>
      <c r="CQ155" s="178">
        <f t="shared" si="60"/>
        <v>0</v>
      </c>
      <c r="CR155" s="178">
        <f t="shared" si="60"/>
        <v>0</v>
      </c>
      <c r="CS155" s="178">
        <f t="shared" si="60"/>
        <v>0</v>
      </c>
    </row>
    <row r="156" spans="1:97" x14ac:dyDescent="0.4">
      <c r="A156" s="167">
        <v>1901872</v>
      </c>
      <c r="B156" s="168" t="s">
        <v>244</v>
      </c>
      <c r="C156" s="169">
        <v>9.580556012989959</v>
      </c>
      <c r="D156" s="170">
        <v>35.792772140639514</v>
      </c>
      <c r="E156" s="170">
        <v>29.421658699605679</v>
      </c>
      <c r="F156" s="171">
        <v>5.0898682137826947E-3</v>
      </c>
      <c r="G156" s="170">
        <v>0</v>
      </c>
      <c r="H156" s="172"/>
      <c r="I156" s="170">
        <f t="shared" si="61"/>
        <v>29.421658699605679</v>
      </c>
      <c r="J156" s="170">
        <f t="shared" si="61"/>
        <v>29.421658699605679</v>
      </c>
      <c r="K156" s="170">
        <f t="shared" si="61"/>
        <v>29.421658699605679</v>
      </c>
      <c r="L156" s="170">
        <f t="shared" si="58"/>
        <v>29.421658699605679</v>
      </c>
      <c r="M156" s="170">
        <f t="shared" si="58"/>
        <v>29.421658699605679</v>
      </c>
      <c r="N156" s="170">
        <f t="shared" si="58"/>
        <v>29.421658699605679</v>
      </c>
      <c r="O156" s="170">
        <f t="shared" si="58"/>
        <v>29.421658699605679</v>
      </c>
      <c r="P156" s="170">
        <f t="shared" si="58"/>
        <v>29.421658699605679</v>
      </c>
      <c r="Q156" s="170">
        <f t="shared" si="58"/>
        <v>29.421658699605679</v>
      </c>
      <c r="R156" s="170">
        <f t="shared" si="58"/>
        <v>17.080920870194415</v>
      </c>
      <c r="S156" s="170">
        <f t="shared" si="58"/>
        <v>0</v>
      </c>
      <c r="T156" s="170">
        <f t="shared" si="58"/>
        <v>0</v>
      </c>
      <c r="U156" s="170">
        <f t="shared" si="58"/>
        <v>0</v>
      </c>
      <c r="V156" s="170">
        <f t="shared" si="57"/>
        <v>0</v>
      </c>
      <c r="W156" s="170">
        <f t="shared" si="57"/>
        <v>0</v>
      </c>
      <c r="X156" s="170">
        <f t="shared" si="57"/>
        <v>0</v>
      </c>
      <c r="Y156" s="170">
        <f t="shared" si="57"/>
        <v>0</v>
      </c>
      <c r="Z156" s="170">
        <f t="shared" si="64"/>
        <v>0</v>
      </c>
      <c r="AA156" s="170">
        <f t="shared" si="64"/>
        <v>0</v>
      </c>
      <c r="AB156" s="170">
        <f t="shared" si="64"/>
        <v>0</v>
      </c>
      <c r="AC156" s="170">
        <f t="shared" si="64"/>
        <v>0</v>
      </c>
      <c r="AD156" s="170">
        <f t="shared" si="64"/>
        <v>0</v>
      </c>
      <c r="AE156" s="170">
        <f t="shared" si="64"/>
        <v>0</v>
      </c>
      <c r="AF156" s="170">
        <f t="shared" si="39"/>
        <v>0</v>
      </c>
      <c r="AG156" s="170">
        <f t="shared" si="39"/>
        <v>0</v>
      </c>
      <c r="AH156" s="170">
        <f t="shared" si="39"/>
        <v>0</v>
      </c>
      <c r="AI156" s="170">
        <f t="shared" si="39"/>
        <v>0</v>
      </c>
      <c r="AJ156" s="170">
        <f t="shared" si="39"/>
        <v>0</v>
      </c>
      <c r="AK156" s="173">
        <f t="shared" si="56"/>
        <v>281.87584916664548</v>
      </c>
      <c r="AM156" s="174"/>
      <c r="AN156" s="175">
        <f t="shared" si="62"/>
        <v>5.0898682137826947E-3</v>
      </c>
      <c r="AO156" s="176">
        <f t="shared" si="62"/>
        <v>5.0898682137826947E-3</v>
      </c>
      <c r="AP156" s="176">
        <f t="shared" si="62"/>
        <v>5.0898682137826947E-3</v>
      </c>
      <c r="AQ156" s="176">
        <f t="shared" si="62"/>
        <v>5.0898682137826947E-3</v>
      </c>
      <c r="AR156" s="176">
        <f t="shared" si="62"/>
        <v>5.0898682137826947E-3</v>
      </c>
      <c r="AS156" s="176">
        <f t="shared" si="62"/>
        <v>5.0898682137826947E-3</v>
      </c>
      <c r="AT156" s="176">
        <f t="shared" si="62"/>
        <v>5.0898682137826947E-3</v>
      </c>
      <c r="AU156" s="176">
        <f t="shared" si="62"/>
        <v>5.0898682137826947E-3</v>
      </c>
      <c r="AV156" s="176">
        <f t="shared" si="62"/>
        <v>5.0898682137826947E-3</v>
      </c>
      <c r="AW156" s="176">
        <f t="shared" si="62"/>
        <v>2.9549535968380054E-3</v>
      </c>
      <c r="AX156" s="176">
        <f t="shared" si="62"/>
        <v>0</v>
      </c>
      <c r="AY156" s="176">
        <f t="shared" si="62"/>
        <v>0</v>
      </c>
      <c r="AZ156" s="176">
        <f t="shared" si="62"/>
        <v>0</v>
      </c>
      <c r="BA156" s="176">
        <f t="shared" si="62"/>
        <v>0</v>
      </c>
      <c r="BB156" s="176">
        <f t="shared" si="62"/>
        <v>0</v>
      </c>
      <c r="BC156" s="176">
        <f t="shared" si="59"/>
        <v>0</v>
      </c>
      <c r="BD156" s="176">
        <f t="shared" si="59"/>
        <v>0</v>
      </c>
      <c r="BE156" s="176">
        <f t="shared" si="59"/>
        <v>0</v>
      </c>
      <c r="BF156" s="176">
        <f t="shared" si="59"/>
        <v>0</v>
      </c>
      <c r="BG156" s="176">
        <f t="shared" si="59"/>
        <v>0</v>
      </c>
      <c r="BH156" s="176">
        <f t="shared" si="59"/>
        <v>0</v>
      </c>
      <c r="BI156" s="176">
        <f t="shared" si="59"/>
        <v>0</v>
      </c>
      <c r="BJ156" s="176">
        <f t="shared" si="59"/>
        <v>0</v>
      </c>
      <c r="BK156" s="176">
        <f t="shared" si="59"/>
        <v>0</v>
      </c>
      <c r="BL156" s="176">
        <f t="shared" si="59"/>
        <v>0</v>
      </c>
      <c r="BM156" s="176">
        <f t="shared" si="59"/>
        <v>0</v>
      </c>
      <c r="BN156" s="176">
        <f t="shared" si="59"/>
        <v>0</v>
      </c>
      <c r="BO156" s="176">
        <f t="shared" si="59"/>
        <v>0</v>
      </c>
      <c r="BQ156" s="174"/>
      <c r="BR156" s="177">
        <f t="shared" si="63"/>
        <v>0</v>
      </c>
      <c r="BS156" s="178">
        <f t="shared" si="63"/>
        <v>0</v>
      </c>
      <c r="BT156" s="178">
        <f t="shared" si="63"/>
        <v>0</v>
      </c>
      <c r="BU156" s="178">
        <f t="shared" si="63"/>
        <v>0</v>
      </c>
      <c r="BV156" s="178">
        <f t="shared" si="63"/>
        <v>0</v>
      </c>
      <c r="BW156" s="178">
        <f t="shared" si="63"/>
        <v>0</v>
      </c>
      <c r="BX156" s="178">
        <f t="shared" si="63"/>
        <v>0</v>
      </c>
      <c r="BY156" s="178">
        <f t="shared" si="63"/>
        <v>0</v>
      </c>
      <c r="BZ156" s="178">
        <f t="shared" si="63"/>
        <v>0</v>
      </c>
      <c r="CA156" s="178">
        <f t="shared" si="63"/>
        <v>0</v>
      </c>
      <c r="CB156" s="178">
        <f t="shared" si="63"/>
        <v>0</v>
      </c>
      <c r="CC156" s="178">
        <f t="shared" si="63"/>
        <v>0</v>
      </c>
      <c r="CD156" s="178">
        <f t="shared" si="63"/>
        <v>0</v>
      </c>
      <c r="CE156" s="178">
        <f t="shared" si="63"/>
        <v>0</v>
      </c>
      <c r="CF156" s="178">
        <f t="shared" si="63"/>
        <v>0</v>
      </c>
      <c r="CG156" s="178">
        <f t="shared" si="60"/>
        <v>0</v>
      </c>
      <c r="CH156" s="178">
        <f t="shared" si="60"/>
        <v>0</v>
      </c>
      <c r="CI156" s="178">
        <f t="shared" si="60"/>
        <v>0</v>
      </c>
      <c r="CJ156" s="178">
        <f t="shared" si="60"/>
        <v>0</v>
      </c>
      <c r="CK156" s="178">
        <f t="shared" si="60"/>
        <v>0</v>
      </c>
      <c r="CL156" s="178">
        <f t="shared" si="60"/>
        <v>0</v>
      </c>
      <c r="CM156" s="178">
        <f t="shared" si="60"/>
        <v>0</v>
      </c>
      <c r="CN156" s="178">
        <f t="shared" si="60"/>
        <v>0</v>
      </c>
      <c r="CO156" s="178">
        <f t="shared" si="60"/>
        <v>0</v>
      </c>
      <c r="CP156" s="178">
        <f t="shared" si="60"/>
        <v>0</v>
      </c>
      <c r="CQ156" s="178">
        <f t="shared" si="60"/>
        <v>0</v>
      </c>
      <c r="CR156" s="178">
        <f t="shared" si="60"/>
        <v>0</v>
      </c>
      <c r="CS156" s="178">
        <f t="shared" si="60"/>
        <v>0</v>
      </c>
    </row>
    <row r="157" spans="1:97" x14ac:dyDescent="0.4">
      <c r="A157" s="167">
        <v>1901923</v>
      </c>
      <c r="B157" s="168" t="s">
        <v>243</v>
      </c>
      <c r="C157" s="169">
        <v>14.6641163464132</v>
      </c>
      <c r="D157" s="170">
        <v>133.96809992574532</v>
      </c>
      <c r="E157" s="170">
        <v>110.12177813896264</v>
      </c>
      <c r="F157" s="171">
        <v>0</v>
      </c>
      <c r="G157" s="170">
        <v>4954.0247800885672</v>
      </c>
      <c r="H157" s="172"/>
      <c r="I157" s="170">
        <f t="shared" si="61"/>
        <v>110.12177813896264</v>
      </c>
      <c r="J157" s="170">
        <f t="shared" si="61"/>
        <v>110.12177813896264</v>
      </c>
      <c r="K157" s="170">
        <f t="shared" si="61"/>
        <v>110.12177813896264</v>
      </c>
      <c r="L157" s="170">
        <f t="shared" si="58"/>
        <v>110.12177813896264</v>
      </c>
      <c r="M157" s="170">
        <f t="shared" si="58"/>
        <v>110.12177813896264</v>
      </c>
      <c r="N157" s="170">
        <f t="shared" si="58"/>
        <v>110.12177813896264</v>
      </c>
      <c r="O157" s="170">
        <f t="shared" si="58"/>
        <v>110.12177813896264</v>
      </c>
      <c r="P157" s="170">
        <f t="shared" si="58"/>
        <v>110.12177813896264</v>
      </c>
      <c r="Q157" s="170">
        <f t="shared" si="58"/>
        <v>110.12177813896264</v>
      </c>
      <c r="R157" s="170">
        <f t="shared" si="58"/>
        <v>110.12177813896264</v>
      </c>
      <c r="S157" s="170">
        <f t="shared" si="58"/>
        <v>110.12177813896264</v>
      </c>
      <c r="T157" s="170">
        <f t="shared" si="58"/>
        <v>110.12177813896264</v>
      </c>
      <c r="U157" s="170">
        <f t="shared" si="58"/>
        <v>110.12177813896264</v>
      </c>
      <c r="V157" s="170">
        <f t="shared" si="57"/>
        <v>110.12177813896264</v>
      </c>
      <c r="W157" s="170">
        <f t="shared" si="57"/>
        <v>73.133672958172895</v>
      </c>
      <c r="X157" s="170">
        <f t="shared" si="57"/>
        <v>0</v>
      </c>
      <c r="Y157" s="170">
        <f t="shared" si="57"/>
        <v>0</v>
      </c>
      <c r="Z157" s="170">
        <f t="shared" si="64"/>
        <v>0</v>
      </c>
      <c r="AA157" s="170">
        <f t="shared" si="64"/>
        <v>0</v>
      </c>
      <c r="AB157" s="170">
        <f t="shared" si="64"/>
        <v>0</v>
      </c>
      <c r="AC157" s="170">
        <f t="shared" si="64"/>
        <v>0</v>
      </c>
      <c r="AD157" s="170">
        <f t="shared" si="64"/>
        <v>0</v>
      </c>
      <c r="AE157" s="170">
        <f t="shared" si="64"/>
        <v>0</v>
      </c>
      <c r="AF157" s="170">
        <f t="shared" si="39"/>
        <v>0</v>
      </c>
      <c r="AG157" s="170">
        <f t="shared" si="39"/>
        <v>0</v>
      </c>
      <c r="AH157" s="170">
        <f t="shared" si="39"/>
        <v>0</v>
      </c>
      <c r="AI157" s="170">
        <f t="shared" si="39"/>
        <v>0</v>
      </c>
      <c r="AJ157" s="170">
        <f t="shared" si="39"/>
        <v>0</v>
      </c>
      <c r="AK157" s="173">
        <f t="shared" si="56"/>
        <v>1614.8385669036495</v>
      </c>
      <c r="AM157" s="174"/>
      <c r="AN157" s="175">
        <f t="shared" si="62"/>
        <v>0</v>
      </c>
      <c r="AO157" s="176">
        <f t="shared" si="62"/>
        <v>0</v>
      </c>
      <c r="AP157" s="176">
        <f t="shared" si="62"/>
        <v>0</v>
      </c>
      <c r="AQ157" s="176">
        <f t="shared" si="62"/>
        <v>0</v>
      </c>
      <c r="AR157" s="176">
        <f t="shared" si="62"/>
        <v>0</v>
      </c>
      <c r="AS157" s="176">
        <f t="shared" si="62"/>
        <v>0</v>
      </c>
      <c r="AT157" s="176">
        <f t="shared" si="62"/>
        <v>0</v>
      </c>
      <c r="AU157" s="176">
        <f t="shared" si="62"/>
        <v>0</v>
      </c>
      <c r="AV157" s="176">
        <f t="shared" si="62"/>
        <v>0</v>
      </c>
      <c r="AW157" s="176">
        <f t="shared" si="62"/>
        <v>0</v>
      </c>
      <c r="AX157" s="176">
        <f t="shared" si="62"/>
        <v>0</v>
      </c>
      <c r="AY157" s="176">
        <f t="shared" si="62"/>
        <v>0</v>
      </c>
      <c r="AZ157" s="176">
        <f t="shared" si="62"/>
        <v>0</v>
      </c>
      <c r="BA157" s="176">
        <f t="shared" si="62"/>
        <v>0</v>
      </c>
      <c r="BB157" s="176">
        <f t="shared" si="62"/>
        <v>0</v>
      </c>
      <c r="BC157" s="176">
        <f t="shared" si="59"/>
        <v>0</v>
      </c>
      <c r="BD157" s="176">
        <f t="shared" si="59"/>
        <v>0</v>
      </c>
      <c r="BE157" s="176">
        <f t="shared" si="59"/>
        <v>0</v>
      </c>
      <c r="BF157" s="176">
        <f t="shared" si="59"/>
        <v>0</v>
      </c>
      <c r="BG157" s="176">
        <f t="shared" si="59"/>
        <v>0</v>
      </c>
      <c r="BH157" s="176">
        <f t="shared" si="59"/>
        <v>0</v>
      </c>
      <c r="BI157" s="176">
        <f t="shared" si="59"/>
        <v>0</v>
      </c>
      <c r="BJ157" s="176">
        <f t="shared" si="59"/>
        <v>0</v>
      </c>
      <c r="BK157" s="176">
        <f t="shared" si="59"/>
        <v>0</v>
      </c>
      <c r="BL157" s="176">
        <f t="shared" si="59"/>
        <v>0</v>
      </c>
      <c r="BM157" s="176">
        <f t="shared" si="59"/>
        <v>0</v>
      </c>
      <c r="BN157" s="176">
        <f t="shared" si="59"/>
        <v>0</v>
      </c>
      <c r="BO157" s="176">
        <f t="shared" si="59"/>
        <v>0</v>
      </c>
      <c r="BQ157" s="174"/>
      <c r="BR157" s="177">
        <f t="shared" si="63"/>
        <v>4954.0247800885672</v>
      </c>
      <c r="BS157" s="178">
        <f t="shared" si="63"/>
        <v>4954.0247800885672</v>
      </c>
      <c r="BT157" s="178">
        <f t="shared" si="63"/>
        <v>4954.0247800885672</v>
      </c>
      <c r="BU157" s="178">
        <f t="shared" si="63"/>
        <v>4954.0247800885672</v>
      </c>
      <c r="BV157" s="178">
        <f t="shared" si="63"/>
        <v>4954.0247800885672</v>
      </c>
      <c r="BW157" s="178">
        <f t="shared" si="63"/>
        <v>4954.0247800885672</v>
      </c>
      <c r="BX157" s="178">
        <f t="shared" si="63"/>
        <v>4954.0247800885672</v>
      </c>
      <c r="BY157" s="178">
        <f t="shared" si="63"/>
        <v>4954.0247800885672</v>
      </c>
      <c r="BZ157" s="178">
        <f t="shared" si="63"/>
        <v>4954.0247800885672</v>
      </c>
      <c r="CA157" s="178">
        <f t="shared" si="63"/>
        <v>4954.0247800885672</v>
      </c>
      <c r="CB157" s="178">
        <f t="shared" si="63"/>
        <v>4954.0247800885672</v>
      </c>
      <c r="CC157" s="178">
        <f t="shared" si="63"/>
        <v>4954.0247800885672</v>
      </c>
      <c r="CD157" s="178">
        <f t="shared" si="63"/>
        <v>4954.0247800885672</v>
      </c>
      <c r="CE157" s="178">
        <f t="shared" si="63"/>
        <v>4954.0247800885672</v>
      </c>
      <c r="CF157" s="178">
        <f t="shared" si="63"/>
        <v>3290.0488369928771</v>
      </c>
      <c r="CG157" s="178">
        <f t="shared" si="60"/>
        <v>0</v>
      </c>
      <c r="CH157" s="178">
        <f t="shared" si="60"/>
        <v>0</v>
      </c>
      <c r="CI157" s="178">
        <f t="shared" si="60"/>
        <v>0</v>
      </c>
      <c r="CJ157" s="178">
        <f t="shared" si="60"/>
        <v>0</v>
      </c>
      <c r="CK157" s="178">
        <f t="shared" si="60"/>
        <v>0</v>
      </c>
      <c r="CL157" s="178">
        <f t="shared" si="60"/>
        <v>0</v>
      </c>
      <c r="CM157" s="178">
        <f t="shared" si="60"/>
        <v>0</v>
      </c>
      <c r="CN157" s="178">
        <f t="shared" si="60"/>
        <v>0</v>
      </c>
      <c r="CO157" s="178">
        <f t="shared" si="60"/>
        <v>0</v>
      </c>
      <c r="CP157" s="178">
        <f t="shared" si="60"/>
        <v>0</v>
      </c>
      <c r="CQ157" s="178">
        <f t="shared" si="60"/>
        <v>0</v>
      </c>
      <c r="CR157" s="178">
        <f t="shared" si="60"/>
        <v>0</v>
      </c>
      <c r="CS157" s="178">
        <f t="shared" si="60"/>
        <v>0</v>
      </c>
    </row>
    <row r="158" spans="1:97" x14ac:dyDescent="0.4">
      <c r="A158" s="167">
        <v>1902030</v>
      </c>
      <c r="B158" s="168" t="s">
        <v>244</v>
      </c>
      <c r="C158" s="169">
        <v>11.154504500838309</v>
      </c>
      <c r="D158" s="170">
        <v>2572.3883084571257</v>
      </c>
      <c r="E158" s="170">
        <v>2114.5031895517573</v>
      </c>
      <c r="F158" s="171">
        <v>0.40383439927681031</v>
      </c>
      <c r="G158" s="170">
        <v>0</v>
      </c>
      <c r="H158" s="172"/>
      <c r="I158" s="170">
        <f t="shared" si="61"/>
        <v>2114.5031895517573</v>
      </c>
      <c r="J158" s="170">
        <f t="shared" si="61"/>
        <v>2114.5031895517573</v>
      </c>
      <c r="K158" s="170">
        <f t="shared" si="61"/>
        <v>2114.5031895517573</v>
      </c>
      <c r="L158" s="170">
        <f t="shared" si="58"/>
        <v>2114.5031895517573</v>
      </c>
      <c r="M158" s="170">
        <f t="shared" si="58"/>
        <v>2114.5031895517573</v>
      </c>
      <c r="N158" s="170">
        <f t="shared" si="58"/>
        <v>2114.5031895517573</v>
      </c>
      <c r="O158" s="170">
        <f t="shared" si="58"/>
        <v>2114.5031895517573</v>
      </c>
      <c r="P158" s="170">
        <f t="shared" si="58"/>
        <v>2114.5031895517573</v>
      </c>
      <c r="Q158" s="170">
        <f t="shared" si="58"/>
        <v>2114.5031895517573</v>
      </c>
      <c r="R158" s="170">
        <f t="shared" si="58"/>
        <v>2114.5031895517573</v>
      </c>
      <c r="S158" s="170">
        <f t="shared" si="58"/>
        <v>2114.5031895517573</v>
      </c>
      <c r="T158" s="170">
        <f t="shared" si="58"/>
        <v>326.70025982270613</v>
      </c>
      <c r="U158" s="170">
        <f t="shared" si="58"/>
        <v>0</v>
      </c>
      <c r="V158" s="170">
        <f t="shared" si="57"/>
        <v>0</v>
      </c>
      <c r="W158" s="170">
        <f t="shared" si="57"/>
        <v>0</v>
      </c>
      <c r="X158" s="170">
        <f t="shared" si="57"/>
        <v>0</v>
      </c>
      <c r="Y158" s="170">
        <f t="shared" si="57"/>
        <v>0</v>
      </c>
      <c r="Z158" s="170">
        <f t="shared" si="64"/>
        <v>0</v>
      </c>
      <c r="AA158" s="170">
        <f t="shared" si="64"/>
        <v>0</v>
      </c>
      <c r="AB158" s="170">
        <f t="shared" si="64"/>
        <v>0</v>
      </c>
      <c r="AC158" s="170">
        <f t="shared" si="64"/>
        <v>0</v>
      </c>
      <c r="AD158" s="170">
        <f t="shared" si="64"/>
        <v>0</v>
      </c>
      <c r="AE158" s="170">
        <f t="shared" si="64"/>
        <v>0</v>
      </c>
      <c r="AF158" s="170">
        <f t="shared" si="64"/>
        <v>0</v>
      </c>
      <c r="AG158" s="170">
        <f t="shared" si="64"/>
        <v>0</v>
      </c>
      <c r="AH158" s="170">
        <f t="shared" si="64"/>
        <v>0</v>
      </c>
      <c r="AI158" s="170">
        <f t="shared" si="64"/>
        <v>0</v>
      </c>
      <c r="AJ158" s="170">
        <f t="shared" si="64"/>
        <v>0</v>
      </c>
      <c r="AK158" s="173">
        <f t="shared" si="56"/>
        <v>23586.235344892033</v>
      </c>
      <c r="AM158" s="174"/>
      <c r="AN158" s="175">
        <f t="shared" si="62"/>
        <v>0.40383439927681031</v>
      </c>
      <c r="AO158" s="176">
        <f t="shared" si="62"/>
        <v>0.40383439927681031</v>
      </c>
      <c r="AP158" s="176">
        <f t="shared" si="62"/>
        <v>0.40383439927681031</v>
      </c>
      <c r="AQ158" s="176">
        <f t="shared" si="62"/>
        <v>0.40383439927681031</v>
      </c>
      <c r="AR158" s="176">
        <f t="shared" si="62"/>
        <v>0.40383439927681031</v>
      </c>
      <c r="AS158" s="176">
        <f t="shared" si="62"/>
        <v>0.40383439927681031</v>
      </c>
      <c r="AT158" s="176">
        <f t="shared" si="62"/>
        <v>0.40383439927681031</v>
      </c>
      <c r="AU158" s="176">
        <f t="shared" si="62"/>
        <v>0.40383439927681031</v>
      </c>
      <c r="AV158" s="176">
        <f t="shared" si="62"/>
        <v>0.40383439927681031</v>
      </c>
      <c r="AW158" s="176">
        <f t="shared" si="62"/>
        <v>0.40383439927681031</v>
      </c>
      <c r="AX158" s="176">
        <f t="shared" si="62"/>
        <v>0.40383439927681031</v>
      </c>
      <c r="AY158" s="176">
        <f t="shared" si="62"/>
        <v>6.2394232281601868E-2</v>
      </c>
      <c r="AZ158" s="176">
        <f t="shared" si="62"/>
        <v>0</v>
      </c>
      <c r="BA158" s="176">
        <f t="shared" si="62"/>
        <v>0</v>
      </c>
      <c r="BB158" s="176">
        <f t="shared" si="62"/>
        <v>0</v>
      </c>
      <c r="BC158" s="176">
        <f t="shared" si="62"/>
        <v>0</v>
      </c>
      <c r="BD158" s="176">
        <f t="shared" ref="BC158:BO160" si="65">IF(BD$2&lt;$C158,$F158,IF((($C158-BD$2+1)&gt;0),($C158-BD$2+1)*$F158,0))</f>
        <v>0</v>
      </c>
      <c r="BE158" s="176">
        <f t="shared" si="65"/>
        <v>0</v>
      </c>
      <c r="BF158" s="176">
        <f t="shared" si="65"/>
        <v>0</v>
      </c>
      <c r="BG158" s="176">
        <f t="shared" si="65"/>
        <v>0</v>
      </c>
      <c r="BH158" s="176">
        <f t="shared" si="65"/>
        <v>0</v>
      </c>
      <c r="BI158" s="176">
        <f t="shared" si="65"/>
        <v>0</v>
      </c>
      <c r="BJ158" s="176">
        <f t="shared" si="65"/>
        <v>0</v>
      </c>
      <c r="BK158" s="176">
        <f t="shared" si="65"/>
        <v>0</v>
      </c>
      <c r="BL158" s="176">
        <f t="shared" si="65"/>
        <v>0</v>
      </c>
      <c r="BM158" s="176">
        <f t="shared" si="65"/>
        <v>0</v>
      </c>
      <c r="BN158" s="176">
        <f t="shared" si="65"/>
        <v>0</v>
      </c>
      <c r="BO158" s="176">
        <f t="shared" si="65"/>
        <v>0</v>
      </c>
      <c r="BQ158" s="174"/>
      <c r="BR158" s="177">
        <f t="shared" si="63"/>
        <v>0</v>
      </c>
      <c r="BS158" s="178">
        <f t="shared" si="63"/>
        <v>0</v>
      </c>
      <c r="BT158" s="178">
        <f t="shared" si="63"/>
        <v>0</v>
      </c>
      <c r="BU158" s="178">
        <f t="shared" si="63"/>
        <v>0</v>
      </c>
      <c r="BV158" s="178">
        <f t="shared" si="63"/>
        <v>0</v>
      </c>
      <c r="BW158" s="178">
        <f t="shared" si="63"/>
        <v>0</v>
      </c>
      <c r="BX158" s="178">
        <f t="shared" si="63"/>
        <v>0</v>
      </c>
      <c r="BY158" s="178">
        <f t="shared" si="63"/>
        <v>0</v>
      </c>
      <c r="BZ158" s="178">
        <f t="shared" si="63"/>
        <v>0</v>
      </c>
      <c r="CA158" s="178">
        <f t="shared" si="63"/>
        <v>0</v>
      </c>
      <c r="CB158" s="178">
        <f t="shared" si="63"/>
        <v>0</v>
      </c>
      <c r="CC158" s="178">
        <f t="shared" si="63"/>
        <v>0</v>
      </c>
      <c r="CD158" s="178">
        <f t="shared" si="63"/>
        <v>0</v>
      </c>
      <c r="CE158" s="178">
        <f t="shared" si="63"/>
        <v>0</v>
      </c>
      <c r="CF158" s="178">
        <f t="shared" si="63"/>
        <v>0</v>
      </c>
      <c r="CG158" s="178">
        <f t="shared" si="63"/>
        <v>0</v>
      </c>
      <c r="CH158" s="178">
        <f t="shared" ref="CG158:CS160" si="66">IF(CH$2&lt;$C158,$G158,IF((($C158-CH$2+1)&gt;0),($C158-CH$2+1)*$G158,0))</f>
        <v>0</v>
      </c>
      <c r="CI158" s="178">
        <f t="shared" si="66"/>
        <v>0</v>
      </c>
      <c r="CJ158" s="178">
        <f t="shared" si="66"/>
        <v>0</v>
      </c>
      <c r="CK158" s="178">
        <f t="shared" si="66"/>
        <v>0</v>
      </c>
      <c r="CL158" s="178">
        <f t="shared" si="66"/>
        <v>0</v>
      </c>
      <c r="CM158" s="178">
        <f t="shared" si="66"/>
        <v>0</v>
      </c>
      <c r="CN158" s="178">
        <f t="shared" si="66"/>
        <v>0</v>
      </c>
      <c r="CO158" s="178">
        <f t="shared" si="66"/>
        <v>0</v>
      </c>
      <c r="CP158" s="178">
        <f t="shared" si="66"/>
        <v>0</v>
      </c>
      <c r="CQ158" s="178">
        <f t="shared" si="66"/>
        <v>0</v>
      </c>
      <c r="CR158" s="178">
        <f t="shared" si="66"/>
        <v>0</v>
      </c>
      <c r="CS158" s="178">
        <f t="shared" si="66"/>
        <v>0</v>
      </c>
    </row>
    <row r="159" spans="1:97" x14ac:dyDescent="0.4">
      <c r="A159" s="167">
        <v>1902127</v>
      </c>
      <c r="B159" s="168" t="s">
        <v>243</v>
      </c>
      <c r="C159" s="169">
        <v>12.708900833558108</v>
      </c>
      <c r="D159" s="170">
        <v>18.574492253513544</v>
      </c>
      <c r="E159" s="170">
        <v>15.268232632388134</v>
      </c>
      <c r="F159" s="171">
        <v>4.0743494913865023E-3</v>
      </c>
      <c r="G159" s="170">
        <v>0</v>
      </c>
      <c r="H159" s="172"/>
      <c r="I159" s="170">
        <f t="shared" si="61"/>
        <v>15.268232632388134</v>
      </c>
      <c r="J159" s="170">
        <f t="shared" si="61"/>
        <v>15.268232632388134</v>
      </c>
      <c r="K159" s="170">
        <f t="shared" si="61"/>
        <v>15.268232632388134</v>
      </c>
      <c r="L159" s="170">
        <f t="shared" si="58"/>
        <v>15.268232632388134</v>
      </c>
      <c r="M159" s="170">
        <f t="shared" si="58"/>
        <v>15.268232632388134</v>
      </c>
      <c r="N159" s="170">
        <f t="shared" si="58"/>
        <v>15.268232632388134</v>
      </c>
      <c r="O159" s="170">
        <f t="shared" si="58"/>
        <v>15.268232632388134</v>
      </c>
      <c r="P159" s="170">
        <f t="shared" si="58"/>
        <v>15.268232632388134</v>
      </c>
      <c r="Q159" s="170">
        <f t="shared" si="58"/>
        <v>15.268232632388134</v>
      </c>
      <c r="R159" s="170">
        <f t="shared" si="58"/>
        <v>15.268232632388134</v>
      </c>
      <c r="S159" s="170">
        <f t="shared" si="58"/>
        <v>15.268232632388134</v>
      </c>
      <c r="T159" s="170">
        <f t="shared" si="58"/>
        <v>15.268232632388134</v>
      </c>
      <c r="U159" s="170">
        <f t="shared" si="58"/>
        <v>10.82366284005905</v>
      </c>
      <c r="V159" s="170">
        <f t="shared" si="57"/>
        <v>0</v>
      </c>
      <c r="W159" s="170">
        <f t="shared" si="57"/>
        <v>0</v>
      </c>
      <c r="X159" s="170">
        <f t="shared" si="57"/>
        <v>0</v>
      </c>
      <c r="Y159" s="170">
        <f t="shared" si="57"/>
        <v>0</v>
      </c>
      <c r="Z159" s="170">
        <f t="shared" si="64"/>
        <v>0</v>
      </c>
      <c r="AA159" s="170">
        <f t="shared" si="64"/>
        <v>0</v>
      </c>
      <c r="AB159" s="170">
        <f t="shared" si="64"/>
        <v>0</v>
      </c>
      <c r="AC159" s="170">
        <f t="shared" si="64"/>
        <v>0</v>
      </c>
      <c r="AD159" s="170">
        <f t="shared" si="64"/>
        <v>0</v>
      </c>
      <c r="AE159" s="170">
        <f t="shared" si="64"/>
        <v>0</v>
      </c>
      <c r="AF159" s="170">
        <f t="shared" si="64"/>
        <v>0</v>
      </c>
      <c r="AG159" s="170">
        <f t="shared" si="64"/>
        <v>0</v>
      </c>
      <c r="AH159" s="170">
        <f t="shared" si="64"/>
        <v>0</v>
      </c>
      <c r="AI159" s="170">
        <f t="shared" si="64"/>
        <v>0</v>
      </c>
      <c r="AJ159" s="170">
        <f t="shared" si="64"/>
        <v>0</v>
      </c>
      <c r="AK159" s="173">
        <f t="shared" si="56"/>
        <v>194.04245442871667</v>
      </c>
      <c r="AM159" s="174"/>
      <c r="AN159" s="175">
        <f t="shared" ref="AN159:BC160" si="67">IF(AN$2&lt;$C159,$F159,IF((($C159-AN$2+1)&gt;0),($C159-AN$2+1)*$F159,0))</f>
        <v>4.0743494913865023E-3</v>
      </c>
      <c r="AO159" s="176">
        <f t="shared" si="67"/>
        <v>4.0743494913865023E-3</v>
      </c>
      <c r="AP159" s="176">
        <f t="shared" si="67"/>
        <v>4.0743494913865023E-3</v>
      </c>
      <c r="AQ159" s="176">
        <f t="shared" si="67"/>
        <v>4.0743494913865023E-3</v>
      </c>
      <c r="AR159" s="176">
        <f t="shared" si="67"/>
        <v>4.0743494913865023E-3</v>
      </c>
      <c r="AS159" s="176">
        <f t="shared" si="67"/>
        <v>4.0743494913865023E-3</v>
      </c>
      <c r="AT159" s="176">
        <f t="shared" si="67"/>
        <v>4.0743494913865023E-3</v>
      </c>
      <c r="AU159" s="176">
        <f t="shared" si="67"/>
        <v>4.0743494913865023E-3</v>
      </c>
      <c r="AV159" s="176">
        <f t="shared" si="67"/>
        <v>4.0743494913865023E-3</v>
      </c>
      <c r="AW159" s="176">
        <f t="shared" si="67"/>
        <v>4.0743494913865023E-3</v>
      </c>
      <c r="AX159" s="176">
        <f t="shared" si="67"/>
        <v>4.0743494913865023E-3</v>
      </c>
      <c r="AY159" s="176">
        <f t="shared" si="67"/>
        <v>4.0743494913865023E-3</v>
      </c>
      <c r="AZ159" s="176">
        <f t="shared" si="67"/>
        <v>2.8883097506509437E-3</v>
      </c>
      <c r="BA159" s="176">
        <f t="shared" si="67"/>
        <v>0</v>
      </c>
      <c r="BB159" s="176">
        <f t="shared" si="67"/>
        <v>0</v>
      </c>
      <c r="BC159" s="176">
        <f t="shared" si="67"/>
        <v>0</v>
      </c>
      <c r="BD159" s="176">
        <f t="shared" si="65"/>
        <v>0</v>
      </c>
      <c r="BE159" s="176">
        <f t="shared" si="65"/>
        <v>0</v>
      </c>
      <c r="BF159" s="176">
        <f t="shared" si="65"/>
        <v>0</v>
      </c>
      <c r="BG159" s="176">
        <f t="shared" si="65"/>
        <v>0</v>
      </c>
      <c r="BH159" s="176">
        <f t="shared" si="65"/>
        <v>0</v>
      </c>
      <c r="BI159" s="176">
        <f t="shared" si="65"/>
        <v>0</v>
      </c>
      <c r="BJ159" s="176">
        <f t="shared" si="65"/>
        <v>0</v>
      </c>
      <c r="BK159" s="176">
        <f t="shared" si="65"/>
        <v>0</v>
      </c>
      <c r="BL159" s="176">
        <f t="shared" si="65"/>
        <v>0</v>
      </c>
      <c r="BM159" s="176">
        <f t="shared" si="65"/>
        <v>0</v>
      </c>
      <c r="BN159" s="176">
        <f t="shared" si="65"/>
        <v>0</v>
      </c>
      <c r="BO159" s="176">
        <f t="shared" si="65"/>
        <v>0</v>
      </c>
      <c r="BQ159" s="174"/>
      <c r="BR159" s="177">
        <f t="shared" ref="BR159:CG160" si="68">IF(BR$2&lt;$C159,$G159,IF((($C159-BR$2+1)&gt;0),($C159-BR$2+1)*$G159,0))</f>
        <v>0</v>
      </c>
      <c r="BS159" s="178">
        <f t="shared" si="68"/>
        <v>0</v>
      </c>
      <c r="BT159" s="178">
        <f t="shared" si="68"/>
        <v>0</v>
      </c>
      <c r="BU159" s="178">
        <f t="shared" si="68"/>
        <v>0</v>
      </c>
      <c r="BV159" s="178">
        <f t="shared" si="68"/>
        <v>0</v>
      </c>
      <c r="BW159" s="178">
        <f t="shared" si="68"/>
        <v>0</v>
      </c>
      <c r="BX159" s="178">
        <f t="shared" si="68"/>
        <v>0</v>
      </c>
      <c r="BY159" s="178">
        <f t="shared" si="68"/>
        <v>0</v>
      </c>
      <c r="BZ159" s="178">
        <f t="shared" si="68"/>
        <v>0</v>
      </c>
      <c r="CA159" s="178">
        <f t="shared" si="68"/>
        <v>0</v>
      </c>
      <c r="CB159" s="178">
        <f t="shared" si="68"/>
        <v>0</v>
      </c>
      <c r="CC159" s="178">
        <f t="shared" si="68"/>
        <v>0</v>
      </c>
      <c r="CD159" s="178">
        <f t="shared" si="68"/>
        <v>0</v>
      </c>
      <c r="CE159" s="178">
        <f t="shared" si="68"/>
        <v>0</v>
      </c>
      <c r="CF159" s="178">
        <f t="shared" si="68"/>
        <v>0</v>
      </c>
      <c r="CG159" s="178">
        <f t="shared" si="68"/>
        <v>0</v>
      </c>
      <c r="CH159" s="178">
        <f t="shared" si="66"/>
        <v>0</v>
      </c>
      <c r="CI159" s="178">
        <f t="shared" si="66"/>
        <v>0</v>
      </c>
      <c r="CJ159" s="178">
        <f t="shared" si="66"/>
        <v>0</v>
      </c>
      <c r="CK159" s="178">
        <f t="shared" si="66"/>
        <v>0</v>
      </c>
      <c r="CL159" s="178">
        <f t="shared" si="66"/>
        <v>0</v>
      </c>
      <c r="CM159" s="178">
        <f t="shared" si="66"/>
        <v>0</v>
      </c>
      <c r="CN159" s="178">
        <f t="shared" si="66"/>
        <v>0</v>
      </c>
      <c r="CO159" s="178">
        <f t="shared" si="66"/>
        <v>0</v>
      </c>
      <c r="CP159" s="178">
        <f t="shared" si="66"/>
        <v>0</v>
      </c>
      <c r="CQ159" s="178">
        <f t="shared" si="66"/>
        <v>0</v>
      </c>
      <c r="CR159" s="178">
        <f t="shared" si="66"/>
        <v>0</v>
      </c>
      <c r="CS159" s="178">
        <f t="shared" si="66"/>
        <v>0</v>
      </c>
    </row>
    <row r="160" spans="1:97" x14ac:dyDescent="0.4">
      <c r="A160" s="167">
        <v>2000060</v>
      </c>
      <c r="B160" s="168" t="s">
        <v>243</v>
      </c>
      <c r="C160" s="169">
        <v>14.6641163464132</v>
      </c>
      <c r="D160" s="170">
        <v>28.221498821090751</v>
      </c>
      <c r="E160" s="170">
        <v>23.198072030936597</v>
      </c>
      <c r="F160" s="171">
        <v>2.2159747786050709E-3</v>
      </c>
      <c r="G160" s="170">
        <v>3445.9881444628154</v>
      </c>
      <c r="H160" s="172"/>
      <c r="I160" s="170">
        <f t="shared" si="61"/>
        <v>23.198072030936597</v>
      </c>
      <c r="J160" s="170">
        <f t="shared" si="61"/>
        <v>23.198072030936597</v>
      </c>
      <c r="K160" s="170">
        <f t="shared" si="61"/>
        <v>23.198072030936597</v>
      </c>
      <c r="L160" s="170">
        <f t="shared" si="58"/>
        <v>23.198072030936597</v>
      </c>
      <c r="M160" s="170">
        <f t="shared" si="58"/>
        <v>23.198072030936597</v>
      </c>
      <c r="N160" s="170">
        <f t="shared" si="58"/>
        <v>23.198072030936597</v>
      </c>
      <c r="O160" s="170">
        <f t="shared" si="58"/>
        <v>23.198072030936597</v>
      </c>
      <c r="P160" s="170">
        <f t="shared" si="58"/>
        <v>23.198072030936597</v>
      </c>
      <c r="Q160" s="170">
        <f t="shared" si="58"/>
        <v>23.198072030936597</v>
      </c>
      <c r="R160" s="170">
        <f t="shared" si="58"/>
        <v>23.198072030936597</v>
      </c>
      <c r="S160" s="170">
        <f t="shared" si="58"/>
        <v>23.198072030936597</v>
      </c>
      <c r="T160" s="170">
        <f t="shared" si="58"/>
        <v>23.198072030936597</v>
      </c>
      <c r="U160" s="170">
        <f t="shared" si="58"/>
        <v>23.198072030936597</v>
      </c>
      <c r="V160" s="170">
        <f t="shared" si="57"/>
        <v>23.198072030936597</v>
      </c>
      <c r="W160" s="170">
        <f t="shared" si="57"/>
        <v>15.406218841015862</v>
      </c>
      <c r="X160" s="170">
        <f t="shared" si="57"/>
        <v>0</v>
      </c>
      <c r="Y160" s="170">
        <f t="shared" si="57"/>
        <v>0</v>
      </c>
      <c r="Z160" s="170">
        <f t="shared" si="64"/>
        <v>0</v>
      </c>
      <c r="AA160" s="170">
        <f t="shared" si="64"/>
        <v>0</v>
      </c>
      <c r="AB160" s="170">
        <f t="shared" si="64"/>
        <v>0</v>
      </c>
      <c r="AC160" s="170">
        <f t="shared" si="64"/>
        <v>0</v>
      </c>
      <c r="AD160" s="170">
        <f t="shared" si="64"/>
        <v>0</v>
      </c>
      <c r="AE160" s="170">
        <f t="shared" si="64"/>
        <v>0</v>
      </c>
      <c r="AF160" s="170">
        <f t="shared" si="64"/>
        <v>0</v>
      </c>
      <c r="AG160" s="170">
        <f t="shared" si="64"/>
        <v>0</v>
      </c>
      <c r="AH160" s="170">
        <f t="shared" si="64"/>
        <v>0</v>
      </c>
      <c r="AI160" s="170">
        <f t="shared" si="64"/>
        <v>0</v>
      </c>
      <c r="AJ160" s="170">
        <f t="shared" si="64"/>
        <v>0</v>
      </c>
      <c r="AK160" s="179">
        <f t="shared" si="56"/>
        <v>340.17922727412821</v>
      </c>
      <c r="AM160" s="174"/>
      <c r="AN160" s="175">
        <f t="shared" si="67"/>
        <v>2.2159747786050709E-3</v>
      </c>
      <c r="AO160" s="176">
        <f t="shared" si="67"/>
        <v>2.2159747786050709E-3</v>
      </c>
      <c r="AP160" s="176">
        <f t="shared" si="67"/>
        <v>2.2159747786050709E-3</v>
      </c>
      <c r="AQ160" s="176">
        <f t="shared" si="67"/>
        <v>2.2159747786050709E-3</v>
      </c>
      <c r="AR160" s="176">
        <f t="shared" si="67"/>
        <v>2.2159747786050709E-3</v>
      </c>
      <c r="AS160" s="176">
        <f t="shared" si="67"/>
        <v>2.2159747786050709E-3</v>
      </c>
      <c r="AT160" s="176">
        <f t="shared" si="67"/>
        <v>2.2159747786050709E-3</v>
      </c>
      <c r="AU160" s="176">
        <f t="shared" si="67"/>
        <v>2.2159747786050709E-3</v>
      </c>
      <c r="AV160" s="176">
        <f t="shared" si="67"/>
        <v>2.2159747786050709E-3</v>
      </c>
      <c r="AW160" s="176">
        <f t="shared" si="67"/>
        <v>2.2159747786050709E-3</v>
      </c>
      <c r="AX160" s="176">
        <f t="shared" si="67"/>
        <v>2.2159747786050709E-3</v>
      </c>
      <c r="AY160" s="176">
        <f t="shared" si="67"/>
        <v>2.2159747786050709E-3</v>
      </c>
      <c r="AZ160" s="176">
        <f t="shared" si="67"/>
        <v>2.2159747786050709E-3</v>
      </c>
      <c r="BA160" s="176">
        <f t="shared" si="67"/>
        <v>2.2159747786050709E-3</v>
      </c>
      <c r="BB160" s="176">
        <f t="shared" si="67"/>
        <v>1.471665073711E-3</v>
      </c>
      <c r="BC160" s="176">
        <f t="shared" si="65"/>
        <v>0</v>
      </c>
      <c r="BD160" s="176">
        <f t="shared" si="65"/>
        <v>0</v>
      </c>
      <c r="BE160" s="176">
        <f t="shared" si="65"/>
        <v>0</v>
      </c>
      <c r="BF160" s="176">
        <f t="shared" si="65"/>
        <v>0</v>
      </c>
      <c r="BG160" s="176">
        <f t="shared" si="65"/>
        <v>0</v>
      </c>
      <c r="BH160" s="176">
        <f t="shared" si="65"/>
        <v>0</v>
      </c>
      <c r="BI160" s="176">
        <f t="shared" si="65"/>
        <v>0</v>
      </c>
      <c r="BJ160" s="176">
        <f t="shared" si="65"/>
        <v>0</v>
      </c>
      <c r="BK160" s="176">
        <f t="shared" si="65"/>
        <v>0</v>
      </c>
      <c r="BL160" s="176">
        <f t="shared" si="65"/>
        <v>0</v>
      </c>
      <c r="BM160" s="176">
        <f t="shared" si="65"/>
        <v>0</v>
      </c>
      <c r="BN160" s="176">
        <f t="shared" si="65"/>
        <v>0</v>
      </c>
      <c r="BO160" s="176">
        <f t="shared" si="65"/>
        <v>0</v>
      </c>
      <c r="BQ160" s="174"/>
      <c r="BR160" s="177">
        <f t="shared" si="68"/>
        <v>3445.9881444628154</v>
      </c>
      <c r="BS160" s="178">
        <f t="shared" si="68"/>
        <v>3445.9881444628154</v>
      </c>
      <c r="BT160" s="178">
        <f t="shared" si="68"/>
        <v>3445.9881444628154</v>
      </c>
      <c r="BU160" s="178">
        <f t="shared" si="68"/>
        <v>3445.9881444628154</v>
      </c>
      <c r="BV160" s="178">
        <f t="shared" si="68"/>
        <v>3445.9881444628154</v>
      </c>
      <c r="BW160" s="178">
        <f t="shared" si="68"/>
        <v>3445.9881444628154</v>
      </c>
      <c r="BX160" s="178">
        <f t="shared" si="68"/>
        <v>3445.9881444628154</v>
      </c>
      <c r="BY160" s="178">
        <f t="shared" si="68"/>
        <v>3445.9881444628154</v>
      </c>
      <c r="BZ160" s="178">
        <f t="shared" si="68"/>
        <v>3445.9881444628154</v>
      </c>
      <c r="CA160" s="178">
        <f t="shared" si="68"/>
        <v>3445.9881444628154</v>
      </c>
      <c r="CB160" s="178">
        <f t="shared" si="68"/>
        <v>3445.9881444628154</v>
      </c>
      <c r="CC160" s="178">
        <f t="shared" si="68"/>
        <v>3445.9881444628154</v>
      </c>
      <c r="CD160" s="178">
        <f t="shared" si="68"/>
        <v>3445.9881444628154</v>
      </c>
      <c r="CE160" s="178">
        <f t="shared" si="68"/>
        <v>3445.9881444628154</v>
      </c>
      <c r="CF160" s="178">
        <f t="shared" si="68"/>
        <v>2288.5370562838484</v>
      </c>
      <c r="CG160" s="178">
        <f t="shared" si="66"/>
        <v>0</v>
      </c>
      <c r="CH160" s="178">
        <f t="shared" si="66"/>
        <v>0</v>
      </c>
      <c r="CI160" s="178">
        <f t="shared" si="66"/>
        <v>0</v>
      </c>
      <c r="CJ160" s="178">
        <f t="shared" si="66"/>
        <v>0</v>
      </c>
      <c r="CK160" s="178">
        <f t="shared" si="66"/>
        <v>0</v>
      </c>
      <c r="CL160" s="178">
        <f t="shared" si="66"/>
        <v>0</v>
      </c>
      <c r="CM160" s="178">
        <f t="shared" si="66"/>
        <v>0</v>
      </c>
      <c r="CN160" s="178">
        <f t="shared" si="66"/>
        <v>0</v>
      </c>
      <c r="CO160" s="178">
        <f t="shared" si="66"/>
        <v>0</v>
      </c>
      <c r="CP160" s="178">
        <f t="shared" si="66"/>
        <v>0</v>
      </c>
      <c r="CQ160" s="178">
        <f t="shared" si="66"/>
        <v>0</v>
      </c>
      <c r="CR160" s="178">
        <f t="shared" si="66"/>
        <v>0</v>
      </c>
      <c r="CS160" s="178">
        <f t="shared" si="66"/>
        <v>0</v>
      </c>
    </row>
    <row r="161" spans="1:97" x14ac:dyDescent="0.4">
      <c r="A161" s="180" t="s">
        <v>204</v>
      </c>
      <c r="B161" s="180"/>
      <c r="C161" s="181"/>
      <c r="D161" s="182">
        <f t="shared" ref="D161:AK161" si="69">SUM(D5:D160)</f>
        <v>27582.59904517432</v>
      </c>
      <c r="E161" s="182">
        <f t="shared" si="69"/>
        <v>22672.896415133302</v>
      </c>
      <c r="F161" s="183">
        <f t="shared" si="69"/>
        <v>3.2534730156838179</v>
      </c>
      <c r="G161" s="182">
        <f t="shared" si="69"/>
        <v>1062787.5185170574</v>
      </c>
      <c r="H161" s="184"/>
      <c r="I161" s="182">
        <f t="shared" si="69"/>
        <v>22672.896415133302</v>
      </c>
      <c r="J161" s="182">
        <f t="shared" si="69"/>
        <v>22672.896415133302</v>
      </c>
      <c r="K161" s="182">
        <f t="shared" ref="K161:AJ161" si="70">SUM(K5:K160)</f>
        <v>22617.607579316664</v>
      </c>
      <c r="L161" s="182">
        <f t="shared" si="70"/>
        <v>22516.505828601621</v>
      </c>
      <c r="M161" s="182">
        <f t="shared" si="70"/>
        <v>22485.950319249619</v>
      </c>
      <c r="N161" s="182">
        <f t="shared" si="70"/>
        <v>22485.950319249619</v>
      </c>
      <c r="O161" s="182">
        <f t="shared" si="70"/>
        <v>22200.969886737221</v>
      </c>
      <c r="P161" s="182">
        <f t="shared" si="70"/>
        <v>22136.199743922873</v>
      </c>
      <c r="Q161" s="182">
        <f t="shared" si="70"/>
        <v>22009.952898678272</v>
      </c>
      <c r="R161" s="182">
        <f t="shared" si="70"/>
        <v>21831.862673359607</v>
      </c>
      <c r="S161" s="182">
        <f t="shared" si="70"/>
        <v>21646.202336221137</v>
      </c>
      <c r="T161" s="182">
        <f t="shared" si="70"/>
        <v>19644.247593574026</v>
      </c>
      <c r="U161" s="182">
        <f t="shared" si="70"/>
        <v>17870.10654370609</v>
      </c>
      <c r="V161" s="182">
        <f t="shared" si="70"/>
        <v>14386.788388225075</v>
      </c>
      <c r="W161" s="182">
        <f t="shared" si="70"/>
        <v>12199.460048142619</v>
      </c>
      <c r="X161" s="182">
        <f t="shared" si="70"/>
        <v>8078.3941997277452</v>
      </c>
      <c r="Y161" s="182">
        <f t="shared" si="70"/>
        <v>4763.6129730086423</v>
      </c>
      <c r="Z161" s="182">
        <f t="shared" si="70"/>
        <v>3303.6753151453913</v>
      </c>
      <c r="AA161" s="182">
        <f t="shared" si="70"/>
        <v>1714.075425282887</v>
      </c>
      <c r="AB161" s="182">
        <f t="shared" si="70"/>
        <v>1714.075425282887</v>
      </c>
      <c r="AC161" s="182">
        <f t="shared" si="70"/>
        <v>1711.7161719766505</v>
      </c>
      <c r="AD161" s="182">
        <f t="shared" si="70"/>
        <v>1676.1145987583263</v>
      </c>
      <c r="AE161" s="182">
        <f t="shared" si="70"/>
        <v>1249.466103734663</v>
      </c>
      <c r="AF161" s="182">
        <f t="shared" si="70"/>
        <v>885.32107198786798</v>
      </c>
      <c r="AG161" s="182">
        <f t="shared" si="70"/>
        <v>699.43879145355731</v>
      </c>
      <c r="AH161" s="182">
        <f t="shared" si="70"/>
        <v>52.6656660916154</v>
      </c>
      <c r="AI161" s="182">
        <f t="shared" si="70"/>
        <v>49.045454219740066</v>
      </c>
      <c r="AJ161" s="185">
        <f t="shared" si="70"/>
        <v>0</v>
      </c>
      <c r="AK161" s="186">
        <f t="shared" si="69"/>
        <v>335275.19818592118</v>
      </c>
      <c r="AM161" s="187"/>
      <c r="AN161" s="188">
        <f t="shared" ref="AN161:BO161" si="71">SUM(AN5:AN160)</f>
        <v>3.2534730156838179</v>
      </c>
      <c r="AO161" s="189">
        <f t="shared" si="71"/>
        <v>3.2534730156838179</v>
      </c>
      <c r="AP161" s="189">
        <f t="shared" si="71"/>
        <v>3.2481934175811236</v>
      </c>
      <c r="AQ161" s="189">
        <f t="shared" si="71"/>
        <v>3.2388261425072113</v>
      </c>
      <c r="AR161" s="189">
        <f t="shared" si="71"/>
        <v>3.2388261425072113</v>
      </c>
      <c r="AS161" s="189">
        <f t="shared" si="71"/>
        <v>3.2388261425072113</v>
      </c>
      <c r="AT161" s="189">
        <f t="shared" si="71"/>
        <v>3.210133558884849</v>
      </c>
      <c r="AU161" s="189">
        <f t="shared" si="71"/>
        <v>3.2036418844145609</v>
      </c>
      <c r="AV161" s="189">
        <f t="shared" si="71"/>
        <v>3.1831806890217353</v>
      </c>
      <c r="AW161" s="189">
        <f t="shared" si="71"/>
        <v>3.1579050969657696</v>
      </c>
      <c r="AX161" s="189">
        <f t="shared" si="71"/>
        <v>3.1287013517570652</v>
      </c>
      <c r="AY161" s="189">
        <f t="shared" si="71"/>
        <v>2.746870073213127</v>
      </c>
      <c r="AZ161" s="189">
        <f t="shared" si="71"/>
        <v>2.4900513423299655</v>
      </c>
      <c r="BA161" s="189">
        <f t="shared" si="71"/>
        <v>2.0261499788645358</v>
      </c>
      <c r="BB161" s="189">
        <f t="shared" si="71"/>
        <v>1.7292505741132527</v>
      </c>
      <c r="BC161" s="189">
        <f t="shared" si="71"/>
        <v>1.0771713163220396</v>
      </c>
      <c r="BD161" s="189">
        <f t="shared" si="71"/>
        <v>0.44775346351419076</v>
      </c>
      <c r="BE161" s="189">
        <f t="shared" si="71"/>
        <v>0.26435998472932759</v>
      </c>
      <c r="BF161" s="189">
        <f t="shared" si="71"/>
        <v>0.13991062692435022</v>
      </c>
      <c r="BG161" s="189">
        <f t="shared" si="71"/>
        <v>0.13991062692435022</v>
      </c>
      <c r="BH161" s="189">
        <f t="shared" si="71"/>
        <v>0.13852924362737512</v>
      </c>
      <c r="BI161" s="189">
        <f t="shared" si="71"/>
        <v>0.13343949761874641</v>
      </c>
      <c r="BJ161" s="189">
        <f t="shared" si="71"/>
        <v>8.4461711009850143E-2</v>
      </c>
      <c r="BK161" s="189">
        <f t="shared" si="71"/>
        <v>4.259365716395809E-2</v>
      </c>
      <c r="BL161" s="189">
        <f t="shared" si="71"/>
        <v>3.6603803934878637E-2</v>
      </c>
      <c r="BM161" s="189">
        <f t="shared" si="71"/>
        <v>1.5762247212553263E-2</v>
      </c>
      <c r="BN161" s="189">
        <f t="shared" si="71"/>
        <v>1.4678758125240573E-2</v>
      </c>
      <c r="BO161" s="189">
        <f t="shared" si="71"/>
        <v>0</v>
      </c>
      <c r="BQ161" s="187"/>
      <c r="BR161" s="190">
        <f t="shared" ref="BR161:CS161" si="72">SUM(BR5:BR160)</f>
        <v>1062787.5185170574</v>
      </c>
      <c r="BS161" s="182">
        <f t="shared" si="72"/>
        <v>1062787.5185170574</v>
      </c>
      <c r="BT161" s="182">
        <f t="shared" si="72"/>
        <v>1062787.5185170574</v>
      </c>
      <c r="BU161" s="182">
        <f t="shared" si="72"/>
        <v>1062787.5185170574</v>
      </c>
      <c r="BV161" s="182">
        <f t="shared" si="72"/>
        <v>1018187.8441340027</v>
      </c>
      <c r="BW161" s="182">
        <f t="shared" si="72"/>
        <v>664438.20404353261</v>
      </c>
      <c r="BX161" s="182">
        <f t="shared" si="72"/>
        <v>664438.20404353261</v>
      </c>
      <c r="BY161" s="182">
        <f t="shared" si="72"/>
        <v>659143.70950321632</v>
      </c>
      <c r="BZ161" s="182">
        <f t="shared" si="72"/>
        <v>658547.35453999648</v>
      </c>
      <c r="CA161" s="182">
        <f t="shared" si="72"/>
        <v>658547.35453999648</v>
      </c>
      <c r="CB161" s="182">
        <f t="shared" si="72"/>
        <v>658547.35453999648</v>
      </c>
      <c r="CC161" s="182">
        <f t="shared" si="72"/>
        <v>658547.35453999648</v>
      </c>
      <c r="CD161" s="182">
        <f t="shared" si="72"/>
        <v>628787.7728708639</v>
      </c>
      <c r="CE161" s="182">
        <f t="shared" si="72"/>
        <v>556315.58921794361</v>
      </c>
      <c r="CF161" s="182">
        <f t="shared" si="72"/>
        <v>501352.1454019231</v>
      </c>
      <c r="CG161" s="182">
        <f t="shared" si="72"/>
        <v>352687.063830667</v>
      </c>
      <c r="CH161" s="182">
        <f t="shared" si="72"/>
        <v>324184.44357744115</v>
      </c>
      <c r="CI161" s="182">
        <f t="shared" si="72"/>
        <v>243513.69237319211</v>
      </c>
      <c r="CJ161" s="182">
        <f t="shared" si="72"/>
        <v>88726.316896376593</v>
      </c>
      <c r="CK161" s="182">
        <f t="shared" si="72"/>
        <v>87121.978717376187</v>
      </c>
      <c r="CL161" s="182">
        <f t="shared" si="72"/>
        <v>84119.403171350961</v>
      </c>
      <c r="CM161" s="182">
        <f t="shared" si="72"/>
        <v>47176.934043702102</v>
      </c>
      <c r="CN161" s="182">
        <f t="shared" si="72"/>
        <v>4097.9871555768505</v>
      </c>
      <c r="CO161" s="182">
        <f t="shared" si="72"/>
        <v>2648.0749892402141</v>
      </c>
      <c r="CP161" s="182">
        <f t="shared" si="72"/>
        <v>875.53287542170017</v>
      </c>
      <c r="CQ161" s="182">
        <f t="shared" si="72"/>
        <v>875.53287542170017</v>
      </c>
      <c r="CR161" s="182">
        <f t="shared" si="72"/>
        <v>815.34917805224063</v>
      </c>
      <c r="CS161" s="182">
        <f t="shared" si="72"/>
        <v>0</v>
      </c>
    </row>
    <row r="162" spans="1:97" x14ac:dyDescent="0.4">
      <c r="A162" s="191" t="s">
        <v>143</v>
      </c>
      <c r="B162" s="191"/>
      <c r="C162" s="192"/>
      <c r="D162" s="193"/>
      <c r="E162" s="193"/>
      <c r="F162" s="193"/>
      <c r="G162" s="193"/>
      <c r="H162" s="194"/>
      <c r="I162" s="193">
        <v>0</v>
      </c>
      <c r="J162" s="193">
        <f t="shared" ref="J162:AJ162" si="73">I161-J161+I162</f>
        <v>0</v>
      </c>
      <c r="K162" s="193">
        <f t="shared" si="73"/>
        <v>55.288835816638311</v>
      </c>
      <c r="L162" s="193">
        <f t="shared" si="73"/>
        <v>156.39058653168104</v>
      </c>
      <c r="M162" s="193">
        <f t="shared" si="73"/>
        <v>186.94609588368257</v>
      </c>
      <c r="N162" s="193">
        <f t="shared" si="73"/>
        <v>186.94609588368257</v>
      </c>
      <c r="O162" s="193">
        <f t="shared" si="73"/>
        <v>471.92652839608127</v>
      </c>
      <c r="P162" s="193">
        <f t="shared" si="73"/>
        <v>536.69667121042949</v>
      </c>
      <c r="Q162" s="193">
        <f t="shared" si="73"/>
        <v>662.94351645503048</v>
      </c>
      <c r="R162" s="193">
        <f t="shared" si="73"/>
        <v>841.03374177369551</v>
      </c>
      <c r="S162" s="193">
        <f t="shared" si="73"/>
        <v>1026.6940789121654</v>
      </c>
      <c r="T162" s="193">
        <f t="shared" si="73"/>
        <v>3028.6488215592763</v>
      </c>
      <c r="U162" s="193">
        <f t="shared" si="73"/>
        <v>4802.7898714272123</v>
      </c>
      <c r="V162" s="193">
        <f t="shared" si="73"/>
        <v>8286.1080269082267</v>
      </c>
      <c r="W162" s="193">
        <f t="shared" si="73"/>
        <v>10473.436366990683</v>
      </c>
      <c r="X162" s="193">
        <f t="shared" si="73"/>
        <v>14594.502215405557</v>
      </c>
      <c r="Y162" s="193">
        <f t="shared" si="73"/>
        <v>17909.283442124659</v>
      </c>
      <c r="Z162" s="193">
        <f t="shared" si="73"/>
        <v>19369.22109998791</v>
      </c>
      <c r="AA162" s="193">
        <f t="shared" si="73"/>
        <v>20958.820989850414</v>
      </c>
      <c r="AB162" s="193">
        <f t="shared" si="73"/>
        <v>20958.820989850414</v>
      </c>
      <c r="AC162" s="193">
        <f t="shared" si="73"/>
        <v>20961.18024315665</v>
      </c>
      <c r="AD162" s="193">
        <f t="shared" si="73"/>
        <v>20996.781816374976</v>
      </c>
      <c r="AE162" s="193">
        <f t="shared" si="73"/>
        <v>21423.430311398639</v>
      </c>
      <c r="AF162" s="193">
        <f t="shared" si="73"/>
        <v>21787.575343145432</v>
      </c>
      <c r="AG162" s="193">
        <f t="shared" si="73"/>
        <v>21973.457623679744</v>
      </c>
      <c r="AH162" s="193">
        <f t="shared" si="73"/>
        <v>22620.230749041686</v>
      </c>
      <c r="AI162" s="193">
        <f t="shared" si="73"/>
        <v>22623.850960913562</v>
      </c>
      <c r="AJ162" s="193">
        <f t="shared" si="73"/>
        <v>22672.896415133302</v>
      </c>
      <c r="AM162" s="187"/>
      <c r="AN162" s="195">
        <v>0</v>
      </c>
      <c r="AO162" s="196">
        <f t="shared" ref="AO162:BO162" si="74">AN161-AO161+AN162</f>
        <v>0</v>
      </c>
      <c r="AP162" s="196">
        <f t="shared" si="74"/>
        <v>5.279598102694294E-3</v>
      </c>
      <c r="AQ162" s="196">
        <f t="shared" si="74"/>
        <v>1.4646873176606512E-2</v>
      </c>
      <c r="AR162" s="196">
        <f t="shared" si="74"/>
        <v>1.4646873176606512E-2</v>
      </c>
      <c r="AS162" s="196">
        <f t="shared" si="74"/>
        <v>1.4646873176606512E-2</v>
      </c>
      <c r="AT162" s="196">
        <f t="shared" si="74"/>
        <v>4.3339456798968889E-2</v>
      </c>
      <c r="AU162" s="196">
        <f t="shared" si="74"/>
        <v>4.9831131269256979E-2</v>
      </c>
      <c r="AV162" s="196">
        <f t="shared" si="74"/>
        <v>7.0292326662082516E-2</v>
      </c>
      <c r="AW162" s="196">
        <f t="shared" si="74"/>
        <v>9.5567918718048261E-2</v>
      </c>
      <c r="AX162" s="196">
        <f t="shared" si="74"/>
        <v>0.12477166392675265</v>
      </c>
      <c r="AY162" s="196">
        <f t="shared" si="74"/>
        <v>0.50660294247069082</v>
      </c>
      <c r="AZ162" s="196">
        <f t="shared" si="74"/>
        <v>0.76342167335385236</v>
      </c>
      <c r="BA162" s="196">
        <f t="shared" si="74"/>
        <v>1.227323036819282</v>
      </c>
      <c r="BB162" s="196">
        <f t="shared" si="74"/>
        <v>1.5242224415705652</v>
      </c>
      <c r="BC162" s="196">
        <f t="shared" si="74"/>
        <v>2.1763016993617783</v>
      </c>
      <c r="BD162" s="196">
        <f t="shared" si="74"/>
        <v>2.8057195521696272</v>
      </c>
      <c r="BE162" s="196">
        <f t="shared" si="74"/>
        <v>2.9891130309544902</v>
      </c>
      <c r="BF162" s="196">
        <f t="shared" si="74"/>
        <v>3.1135623887594677</v>
      </c>
      <c r="BG162" s="196">
        <f t="shared" si="74"/>
        <v>3.1135623887594677</v>
      </c>
      <c r="BH162" s="196">
        <f t="shared" si="74"/>
        <v>3.1149437720564426</v>
      </c>
      <c r="BI162" s="196">
        <f t="shared" si="74"/>
        <v>3.1200335180650711</v>
      </c>
      <c r="BJ162" s="196">
        <f t="shared" si="74"/>
        <v>3.1690113046739672</v>
      </c>
      <c r="BK162" s="196">
        <f t="shared" si="74"/>
        <v>3.2108793585198594</v>
      </c>
      <c r="BL162" s="196">
        <f t="shared" si="74"/>
        <v>3.2168692117489388</v>
      </c>
      <c r="BM162" s="196">
        <f t="shared" si="74"/>
        <v>3.2377107684712643</v>
      </c>
      <c r="BN162" s="196">
        <f t="shared" si="74"/>
        <v>3.2387942575585771</v>
      </c>
      <c r="BO162" s="196">
        <f t="shared" si="74"/>
        <v>3.2534730156838179</v>
      </c>
      <c r="BQ162" s="187"/>
      <c r="BR162" s="197">
        <v>0</v>
      </c>
      <c r="BS162" s="193">
        <f t="shared" ref="BS162:CS162" si="75">BR161-BS161+BR162</f>
        <v>0</v>
      </c>
      <c r="BT162" s="193">
        <f t="shared" si="75"/>
        <v>0</v>
      </c>
      <c r="BU162" s="193">
        <f t="shared" si="75"/>
        <v>0</v>
      </c>
      <c r="BV162" s="193">
        <f t="shared" si="75"/>
        <v>44599.67438305472</v>
      </c>
      <c r="BW162" s="193">
        <f t="shared" si="75"/>
        <v>398349.31447352481</v>
      </c>
      <c r="BX162" s="193">
        <f t="shared" si="75"/>
        <v>398349.31447352481</v>
      </c>
      <c r="BY162" s="193">
        <f t="shared" si="75"/>
        <v>403643.80901384109</v>
      </c>
      <c r="BZ162" s="193">
        <f t="shared" si="75"/>
        <v>404240.16397706093</v>
      </c>
      <c r="CA162" s="193">
        <f t="shared" si="75"/>
        <v>404240.16397706093</v>
      </c>
      <c r="CB162" s="193">
        <f t="shared" si="75"/>
        <v>404240.16397706093</v>
      </c>
      <c r="CC162" s="193">
        <f t="shared" si="75"/>
        <v>404240.16397706093</v>
      </c>
      <c r="CD162" s="193">
        <f t="shared" si="75"/>
        <v>433999.74564619351</v>
      </c>
      <c r="CE162" s="193">
        <f t="shared" si="75"/>
        <v>506471.92929911381</v>
      </c>
      <c r="CF162" s="193">
        <f t="shared" si="75"/>
        <v>561435.37311513431</v>
      </c>
      <c r="CG162" s="193">
        <f t="shared" si="75"/>
        <v>710100.45468639047</v>
      </c>
      <c r="CH162" s="193">
        <f t="shared" si="75"/>
        <v>738603.07493961626</v>
      </c>
      <c r="CI162" s="193">
        <f t="shared" si="75"/>
        <v>819273.82614386524</v>
      </c>
      <c r="CJ162" s="193">
        <f t="shared" si="75"/>
        <v>974061.20162068075</v>
      </c>
      <c r="CK162" s="193">
        <f t="shared" si="75"/>
        <v>975665.53979968117</v>
      </c>
      <c r="CL162" s="193">
        <f t="shared" si="75"/>
        <v>978668.11534570635</v>
      </c>
      <c r="CM162" s="193">
        <f t="shared" si="75"/>
        <v>1015610.5844733552</v>
      </c>
      <c r="CN162" s="193">
        <f t="shared" si="75"/>
        <v>1058689.5313614805</v>
      </c>
      <c r="CO162" s="193">
        <f t="shared" si="75"/>
        <v>1060139.443527817</v>
      </c>
      <c r="CP162" s="193">
        <f t="shared" si="75"/>
        <v>1061911.9856416355</v>
      </c>
      <c r="CQ162" s="193">
        <f t="shared" si="75"/>
        <v>1061911.9856416355</v>
      </c>
      <c r="CR162" s="193">
        <f t="shared" si="75"/>
        <v>1061972.1693390049</v>
      </c>
      <c r="CS162" s="193">
        <f t="shared" si="75"/>
        <v>1062787.5185170572</v>
      </c>
    </row>
    <row r="163" spans="1:97" x14ac:dyDescent="0.4">
      <c r="A163" s="198" t="s">
        <v>205</v>
      </c>
      <c r="B163" s="198"/>
      <c r="C163" s="199">
        <f>SUMPRODUCT(C5:C160,D5:D160)/D161</f>
        <v>14.787488640495777</v>
      </c>
    </row>
    <row r="164" spans="1:97" x14ac:dyDescent="0.4">
      <c r="BR164" s="418">
        <f>SUMPRODUCT(BR5:BR160,C5:C160)/BR161</f>
        <v>12.057767943123784</v>
      </c>
    </row>
    <row r="165" spans="1:97" x14ac:dyDescent="0.4">
      <c r="A165" s="504" t="s">
        <v>3</v>
      </c>
      <c r="B165" s="505"/>
      <c r="C165" s="505"/>
      <c r="D165" s="505"/>
      <c r="E165" s="505"/>
      <c r="F165" s="505"/>
      <c r="G165" s="505"/>
      <c r="H165" s="505"/>
    </row>
    <row r="166" spans="1:97" x14ac:dyDescent="0.4">
      <c r="A166" s="511" t="s">
        <v>241</v>
      </c>
      <c r="B166" s="512"/>
      <c r="C166" s="512"/>
      <c r="D166" s="512"/>
      <c r="E166" s="512"/>
      <c r="F166" s="512"/>
      <c r="G166" s="512"/>
      <c r="H166" s="513"/>
    </row>
    <row r="167" spans="1:97" x14ac:dyDescent="0.4">
      <c r="A167" s="415"/>
      <c r="B167" s="416"/>
      <c r="C167" s="416"/>
      <c r="D167" s="416"/>
      <c r="E167" s="416"/>
      <c r="F167" s="416"/>
      <c r="G167" s="416"/>
      <c r="H167" s="416"/>
    </row>
    <row r="168" spans="1:97" x14ac:dyDescent="0.4">
      <c r="A168" s="415" t="s">
        <v>403</v>
      </c>
      <c r="B168" s="200"/>
      <c r="C168" s="200"/>
      <c r="D168" s="200"/>
      <c r="E168" s="200"/>
      <c r="F168" s="200"/>
      <c r="G168" s="200"/>
      <c r="H168" s="200"/>
    </row>
    <row r="169" spans="1:97" ht="21" customHeight="1" x14ac:dyDescent="0.4">
      <c r="A169" s="495" t="s">
        <v>233</v>
      </c>
      <c r="B169" s="495" t="s">
        <v>234</v>
      </c>
      <c r="C169" s="495" t="s">
        <v>235</v>
      </c>
      <c r="D169" s="506" t="s">
        <v>401</v>
      </c>
      <c r="E169" s="506" t="s">
        <v>402</v>
      </c>
      <c r="F169" s="506" t="s">
        <v>405</v>
      </c>
      <c r="G169" s="506" t="s">
        <v>404</v>
      </c>
      <c r="H169" s="508" t="s">
        <v>44</v>
      </c>
      <c r="I169" s="509"/>
      <c r="J169" s="509"/>
      <c r="K169" s="509"/>
      <c r="L169" s="509"/>
      <c r="M169" s="509"/>
      <c r="N169" s="509"/>
      <c r="O169" s="509"/>
      <c r="P169" s="509"/>
      <c r="Q169" s="509"/>
      <c r="R169" s="509"/>
      <c r="S169" s="509"/>
      <c r="T169" s="509"/>
      <c r="U169" s="509"/>
      <c r="V169" s="509"/>
      <c r="W169" s="509"/>
      <c r="X169" s="509"/>
      <c r="Y169" s="509"/>
      <c r="Z169" s="509"/>
      <c r="AA169" s="509"/>
      <c r="AB169" s="509"/>
      <c r="AC169" s="509"/>
      <c r="AD169" s="509"/>
      <c r="AE169" s="509"/>
      <c r="AF169" s="509"/>
      <c r="AG169" s="509"/>
      <c r="AH169" s="509"/>
      <c r="AI169" s="509"/>
      <c r="AJ169" s="510"/>
      <c r="AK169" s="498" t="s">
        <v>1</v>
      </c>
    </row>
    <row r="170" spans="1:97" ht="21" customHeight="1" x14ac:dyDescent="0.4">
      <c r="A170" s="497"/>
      <c r="B170" s="497"/>
      <c r="C170" s="497"/>
      <c r="D170" s="507"/>
      <c r="E170" s="507"/>
      <c r="F170" s="507"/>
      <c r="G170" s="507"/>
      <c r="H170" s="164">
        <v>2018</v>
      </c>
      <c r="I170" s="164">
        <v>2019</v>
      </c>
      <c r="J170" s="164">
        <f>I170+1</f>
        <v>2020</v>
      </c>
      <c r="K170" s="164">
        <f t="shared" ref="K170:AJ170" si="76">J170+1</f>
        <v>2021</v>
      </c>
      <c r="L170" s="164">
        <f t="shared" si="76"/>
        <v>2022</v>
      </c>
      <c r="M170" s="164">
        <f t="shared" si="76"/>
        <v>2023</v>
      </c>
      <c r="N170" s="164">
        <f t="shared" si="76"/>
        <v>2024</v>
      </c>
      <c r="O170" s="164">
        <f t="shared" si="76"/>
        <v>2025</v>
      </c>
      <c r="P170" s="164">
        <f t="shared" si="76"/>
        <v>2026</v>
      </c>
      <c r="Q170" s="164">
        <f t="shared" si="76"/>
        <v>2027</v>
      </c>
      <c r="R170" s="164">
        <f t="shared" si="76"/>
        <v>2028</v>
      </c>
      <c r="S170" s="164">
        <f t="shared" si="76"/>
        <v>2029</v>
      </c>
      <c r="T170" s="164">
        <f t="shared" si="76"/>
        <v>2030</v>
      </c>
      <c r="U170" s="164">
        <f t="shared" si="76"/>
        <v>2031</v>
      </c>
      <c r="V170" s="164">
        <f t="shared" si="76"/>
        <v>2032</v>
      </c>
      <c r="W170" s="164">
        <f t="shared" si="76"/>
        <v>2033</v>
      </c>
      <c r="X170" s="164">
        <f t="shared" si="76"/>
        <v>2034</v>
      </c>
      <c r="Y170" s="164">
        <f t="shared" si="76"/>
        <v>2035</v>
      </c>
      <c r="Z170" s="164">
        <f t="shared" si="76"/>
        <v>2036</v>
      </c>
      <c r="AA170" s="164">
        <f t="shared" si="76"/>
        <v>2037</v>
      </c>
      <c r="AB170" s="164">
        <f t="shared" si="76"/>
        <v>2038</v>
      </c>
      <c r="AC170" s="164">
        <f t="shared" si="76"/>
        <v>2039</v>
      </c>
      <c r="AD170" s="164">
        <f t="shared" si="76"/>
        <v>2040</v>
      </c>
      <c r="AE170" s="164">
        <f t="shared" si="76"/>
        <v>2041</v>
      </c>
      <c r="AF170" s="164">
        <f t="shared" si="76"/>
        <v>2042</v>
      </c>
      <c r="AG170" s="164">
        <f t="shared" si="76"/>
        <v>2043</v>
      </c>
      <c r="AH170" s="164">
        <f t="shared" si="76"/>
        <v>2044</v>
      </c>
      <c r="AI170" s="164">
        <f t="shared" si="76"/>
        <v>2045</v>
      </c>
      <c r="AJ170" s="164">
        <f t="shared" si="76"/>
        <v>2046</v>
      </c>
      <c r="AK170" s="499"/>
    </row>
    <row r="171" spans="1:97" x14ac:dyDescent="0.4">
      <c r="A171" s="417">
        <v>1900081</v>
      </c>
      <c r="B171" s="168" t="s">
        <v>243</v>
      </c>
      <c r="C171" s="169">
        <v>14.580145433016499</v>
      </c>
      <c r="D171" s="170">
        <v>12785.655479187177</v>
      </c>
      <c r="E171" s="170">
        <f>D171*29.3/1000</f>
        <v>374.61970554018427</v>
      </c>
      <c r="F171" s="170">
        <v>12005.730494956759</v>
      </c>
      <c r="G171" s="170">
        <f>F171*29.3/1000</f>
        <v>351.76790350223303</v>
      </c>
      <c r="H171" s="172"/>
      <c r="I171" s="170">
        <f t="shared" ref="I171:AI171" si="77">IF(I$2&lt;$C171,$G171,IF((($C171-I$2+1)&gt;0),($C171-I$2+1)*H171,0))</f>
        <v>351.76790350223303</v>
      </c>
      <c r="J171" s="170">
        <f t="shared" si="77"/>
        <v>351.76790350223303</v>
      </c>
      <c r="K171" s="170">
        <f t="shared" si="77"/>
        <v>351.76790350223303</v>
      </c>
      <c r="L171" s="170">
        <f t="shared" si="77"/>
        <v>351.76790350223303</v>
      </c>
      <c r="M171" s="170">
        <f t="shared" si="77"/>
        <v>351.76790350223303</v>
      </c>
      <c r="N171" s="170">
        <f t="shared" si="77"/>
        <v>351.76790350223303</v>
      </c>
      <c r="O171" s="170">
        <f t="shared" si="77"/>
        <v>351.76790350223303</v>
      </c>
      <c r="P171" s="170">
        <f t="shared" si="77"/>
        <v>351.76790350223303</v>
      </c>
      <c r="Q171" s="170">
        <f t="shared" si="77"/>
        <v>351.76790350223303</v>
      </c>
      <c r="R171" s="170">
        <f t="shared" si="77"/>
        <v>351.76790350223303</v>
      </c>
      <c r="S171" s="170">
        <f t="shared" si="77"/>
        <v>351.76790350223303</v>
      </c>
      <c r="T171" s="170">
        <f t="shared" si="77"/>
        <v>351.76790350223303</v>
      </c>
      <c r="U171" s="170">
        <f t="shared" si="77"/>
        <v>351.76790350223303</v>
      </c>
      <c r="V171" s="170">
        <f t="shared" si="77"/>
        <v>351.76790350223303</v>
      </c>
      <c r="W171" s="170">
        <f t="shared" si="77"/>
        <v>204.07654269860902</v>
      </c>
      <c r="X171" s="170">
        <f t="shared" si="77"/>
        <v>0</v>
      </c>
      <c r="Y171" s="170">
        <f t="shared" si="77"/>
        <v>0</v>
      </c>
      <c r="Z171" s="170">
        <f t="shared" si="77"/>
        <v>0</v>
      </c>
      <c r="AA171" s="170">
        <f t="shared" si="77"/>
        <v>0</v>
      </c>
      <c r="AB171" s="170">
        <f t="shared" si="77"/>
        <v>0</v>
      </c>
      <c r="AC171" s="170">
        <f t="shared" si="77"/>
        <v>0</v>
      </c>
      <c r="AD171" s="170">
        <f t="shared" si="77"/>
        <v>0</v>
      </c>
      <c r="AE171" s="170">
        <f t="shared" si="77"/>
        <v>0</v>
      </c>
      <c r="AF171" s="170">
        <f t="shared" si="77"/>
        <v>0</v>
      </c>
      <c r="AG171" s="170">
        <f t="shared" si="77"/>
        <v>0</v>
      </c>
      <c r="AH171" s="170">
        <f t="shared" si="77"/>
        <v>0</v>
      </c>
      <c r="AI171" s="170">
        <f t="shared" si="77"/>
        <v>0</v>
      </c>
      <c r="AJ171" s="170">
        <f>IF(AJ$2&lt;$C171,$E171,IF((($C171-AJ$2+1)&gt;0),($C171-AJ$2+1)*AI171,0))</f>
        <v>0</v>
      </c>
      <c r="AK171" s="173">
        <f t="shared" ref="AK171:AK175" si="78">SUM(H171:AJ171)</f>
        <v>5128.8271917298707</v>
      </c>
    </row>
    <row r="172" spans="1:97" x14ac:dyDescent="0.4">
      <c r="A172" s="417">
        <v>1900267</v>
      </c>
      <c r="B172" s="168" t="s">
        <v>243</v>
      </c>
      <c r="C172" s="169">
        <v>14.580145433016499</v>
      </c>
      <c r="D172" s="170">
        <v>16317.498450604295</v>
      </c>
      <c r="E172" s="170">
        <f>D172*29.3/1000</f>
        <v>478.10270460270584</v>
      </c>
      <c r="F172" s="170">
        <v>15322.131045117432</v>
      </c>
      <c r="G172" s="170">
        <f>F172*29.3/1000</f>
        <v>448.9384396219408</v>
      </c>
      <c r="H172" s="172"/>
      <c r="I172" s="170">
        <f t="shared" ref="I172:AD172" si="79">IF(I$2&lt;$C172,$G172,IF((($C172-I$2+1)&gt;0),($C172-I$2+1)*H172,0))</f>
        <v>448.9384396219408</v>
      </c>
      <c r="J172" s="170">
        <f t="shared" si="79"/>
        <v>448.9384396219408</v>
      </c>
      <c r="K172" s="170">
        <f t="shared" si="79"/>
        <v>448.9384396219408</v>
      </c>
      <c r="L172" s="170">
        <f t="shared" si="79"/>
        <v>448.9384396219408</v>
      </c>
      <c r="M172" s="170">
        <f t="shared" si="79"/>
        <v>448.9384396219408</v>
      </c>
      <c r="N172" s="170">
        <f t="shared" si="79"/>
        <v>448.9384396219408</v>
      </c>
      <c r="O172" s="170">
        <f t="shared" si="79"/>
        <v>448.9384396219408</v>
      </c>
      <c r="P172" s="170">
        <f t="shared" si="79"/>
        <v>448.9384396219408</v>
      </c>
      <c r="Q172" s="170">
        <f t="shared" si="79"/>
        <v>448.9384396219408</v>
      </c>
      <c r="R172" s="170">
        <f t="shared" si="79"/>
        <v>448.9384396219408</v>
      </c>
      <c r="S172" s="170">
        <f t="shared" si="79"/>
        <v>448.9384396219408</v>
      </c>
      <c r="T172" s="170">
        <f t="shared" si="79"/>
        <v>448.9384396219408</v>
      </c>
      <c r="U172" s="170">
        <f t="shared" si="79"/>
        <v>448.9384396219408</v>
      </c>
      <c r="V172" s="170">
        <f t="shared" si="79"/>
        <v>448.9384396219408</v>
      </c>
      <c r="W172" s="170">
        <f t="shared" si="79"/>
        <v>260.44958545222227</v>
      </c>
      <c r="X172" s="170">
        <f t="shared" si="79"/>
        <v>0</v>
      </c>
      <c r="Y172" s="170">
        <f t="shared" si="79"/>
        <v>0</v>
      </c>
      <c r="Z172" s="170">
        <f t="shared" si="79"/>
        <v>0</v>
      </c>
      <c r="AA172" s="170">
        <f t="shared" si="79"/>
        <v>0</v>
      </c>
      <c r="AB172" s="170">
        <f t="shared" si="79"/>
        <v>0</v>
      </c>
      <c r="AC172" s="170">
        <f t="shared" si="79"/>
        <v>0</v>
      </c>
      <c r="AD172" s="170">
        <f t="shared" si="79"/>
        <v>0</v>
      </c>
      <c r="AE172" s="170">
        <f t="shared" ref="AE172:AI175" si="80">IF(AE$2&lt;$C172,$E172,IF((($C172-AE$2+1)&gt;0),($C172-AE$2+1)*AD172,0))</f>
        <v>0</v>
      </c>
      <c r="AF172" s="170">
        <f t="shared" si="80"/>
        <v>0</v>
      </c>
      <c r="AG172" s="170">
        <f t="shared" si="80"/>
        <v>0</v>
      </c>
      <c r="AH172" s="170">
        <f t="shared" si="80"/>
        <v>0</v>
      </c>
      <c r="AI172" s="170">
        <f t="shared" si="80"/>
        <v>0</v>
      </c>
      <c r="AJ172" s="170">
        <f>IF(AJ$2&lt;$C172,$E172,IF((($C172-AJ$2+1)&gt;0),($C172-AJ$2+1)*AI172,0))</f>
        <v>0</v>
      </c>
      <c r="AK172" s="173">
        <f t="shared" si="78"/>
        <v>6545.5877401593943</v>
      </c>
    </row>
    <row r="173" spans="1:97" x14ac:dyDescent="0.4">
      <c r="A173" s="417">
        <v>1900493</v>
      </c>
      <c r="B173" s="168" t="s">
        <v>243</v>
      </c>
      <c r="C173" s="169">
        <v>14.580145433016499</v>
      </c>
      <c r="D173" s="170">
        <v>55032.187196937637</v>
      </c>
      <c r="E173" s="170">
        <f>D173*29.3/1000</f>
        <v>1612.4430848702727</v>
      </c>
      <c r="F173" s="170">
        <v>51675.223777924439</v>
      </c>
      <c r="G173" s="170">
        <f>F173*29.3/1000</f>
        <v>1514.0840566931861</v>
      </c>
      <c r="H173" s="172"/>
      <c r="I173" s="170">
        <f t="shared" ref="I173:AD173" si="81">IF(I$2&lt;$C173,$G173,IF((($C173-I$2+1)&gt;0),($C173-I$2+1)*H173,0))</f>
        <v>1514.0840566931861</v>
      </c>
      <c r="J173" s="170">
        <f t="shared" si="81"/>
        <v>1514.0840566931861</v>
      </c>
      <c r="K173" s="170">
        <f t="shared" si="81"/>
        <v>1514.0840566931861</v>
      </c>
      <c r="L173" s="170">
        <f t="shared" si="81"/>
        <v>1514.0840566931861</v>
      </c>
      <c r="M173" s="170">
        <f t="shared" si="81"/>
        <v>1514.0840566931861</v>
      </c>
      <c r="N173" s="170">
        <f t="shared" si="81"/>
        <v>1514.0840566931861</v>
      </c>
      <c r="O173" s="170">
        <f t="shared" si="81"/>
        <v>1514.0840566931861</v>
      </c>
      <c r="P173" s="170">
        <f t="shared" si="81"/>
        <v>1514.0840566931861</v>
      </c>
      <c r="Q173" s="170">
        <f t="shared" si="81"/>
        <v>1514.0840566931861</v>
      </c>
      <c r="R173" s="170">
        <f t="shared" si="81"/>
        <v>1514.0840566931861</v>
      </c>
      <c r="S173" s="170">
        <f t="shared" si="81"/>
        <v>1514.0840566931861</v>
      </c>
      <c r="T173" s="170">
        <f t="shared" si="81"/>
        <v>1514.0840566931861</v>
      </c>
      <c r="U173" s="170">
        <f t="shared" si="81"/>
        <v>1514.0840566931861</v>
      </c>
      <c r="V173" s="170">
        <f t="shared" si="81"/>
        <v>1514.0840566931861</v>
      </c>
      <c r="W173" s="170">
        <f t="shared" si="81"/>
        <v>878.38895069364582</v>
      </c>
      <c r="X173" s="170">
        <f t="shared" si="81"/>
        <v>0</v>
      </c>
      <c r="Y173" s="170">
        <f t="shared" si="81"/>
        <v>0</v>
      </c>
      <c r="Z173" s="170">
        <f t="shared" si="81"/>
        <v>0</v>
      </c>
      <c r="AA173" s="170">
        <f t="shared" si="81"/>
        <v>0</v>
      </c>
      <c r="AB173" s="170">
        <f t="shared" si="81"/>
        <v>0</v>
      </c>
      <c r="AC173" s="170">
        <f t="shared" si="81"/>
        <v>0</v>
      </c>
      <c r="AD173" s="170">
        <f t="shared" si="81"/>
        <v>0</v>
      </c>
      <c r="AE173" s="170">
        <f t="shared" si="80"/>
        <v>0</v>
      </c>
      <c r="AF173" s="170">
        <f t="shared" si="80"/>
        <v>0</v>
      </c>
      <c r="AG173" s="170">
        <f t="shared" si="80"/>
        <v>0</v>
      </c>
      <c r="AH173" s="170">
        <f t="shared" si="80"/>
        <v>0</v>
      </c>
      <c r="AI173" s="170">
        <f t="shared" si="80"/>
        <v>0</v>
      </c>
      <c r="AJ173" s="170">
        <f>IF(AJ$2&lt;$C173,$E173,IF((($C173-AJ$2+1)&gt;0),($C173-AJ$2+1)*AI173,0))</f>
        <v>0</v>
      </c>
      <c r="AK173" s="173">
        <f t="shared" si="78"/>
        <v>22075.565744398253</v>
      </c>
    </row>
    <row r="174" spans="1:97" x14ac:dyDescent="0.4">
      <c r="A174" s="417">
        <v>1900654</v>
      </c>
      <c r="B174" s="168" t="s">
        <v>243</v>
      </c>
      <c r="C174" s="169">
        <v>12.636126041947632</v>
      </c>
      <c r="D174" s="170">
        <v>9742.8965884669979</v>
      </c>
      <c r="E174" s="170">
        <f>D174*29.3/1000</f>
        <v>285.46687004208303</v>
      </c>
      <c r="F174" s="170">
        <v>9148.5798965705108</v>
      </c>
      <c r="G174" s="170">
        <f>F174*29.3/1000</f>
        <v>268.05339096951593</v>
      </c>
      <c r="H174" s="172"/>
      <c r="I174" s="170">
        <f t="shared" ref="I174:AD174" si="82">IF(I$2&lt;$C174,$G174,IF((($C174-I$2+1)&gt;0),($C174-I$2+1)*H174,0))</f>
        <v>268.05339096951593</v>
      </c>
      <c r="J174" s="170">
        <f t="shared" si="82"/>
        <v>268.05339096951593</v>
      </c>
      <c r="K174" s="170">
        <f t="shared" si="82"/>
        <v>268.05339096951593</v>
      </c>
      <c r="L174" s="170">
        <f t="shared" si="82"/>
        <v>268.05339096951593</v>
      </c>
      <c r="M174" s="170">
        <f t="shared" si="82"/>
        <v>268.05339096951593</v>
      </c>
      <c r="N174" s="170">
        <f t="shared" si="82"/>
        <v>268.05339096951593</v>
      </c>
      <c r="O174" s="170">
        <f t="shared" si="82"/>
        <v>268.05339096951593</v>
      </c>
      <c r="P174" s="170">
        <f t="shared" si="82"/>
        <v>268.05339096951593</v>
      </c>
      <c r="Q174" s="170">
        <f t="shared" si="82"/>
        <v>268.05339096951593</v>
      </c>
      <c r="R174" s="170">
        <f t="shared" si="82"/>
        <v>268.05339096951593</v>
      </c>
      <c r="S174" s="170">
        <f t="shared" si="82"/>
        <v>268.05339096951593</v>
      </c>
      <c r="T174" s="170">
        <f t="shared" si="82"/>
        <v>268.05339096951593</v>
      </c>
      <c r="U174" s="170">
        <f t="shared" si="82"/>
        <v>170.51574262807929</v>
      </c>
      <c r="V174" s="170">
        <f t="shared" si="82"/>
        <v>0</v>
      </c>
      <c r="W174" s="170">
        <f t="shared" si="82"/>
        <v>0</v>
      </c>
      <c r="X174" s="170">
        <f t="shared" si="82"/>
        <v>0</v>
      </c>
      <c r="Y174" s="170">
        <f t="shared" si="82"/>
        <v>0</v>
      </c>
      <c r="Z174" s="170">
        <f t="shared" si="82"/>
        <v>0</v>
      </c>
      <c r="AA174" s="170">
        <f t="shared" si="82"/>
        <v>0</v>
      </c>
      <c r="AB174" s="170">
        <f t="shared" si="82"/>
        <v>0</v>
      </c>
      <c r="AC174" s="170">
        <f t="shared" si="82"/>
        <v>0</v>
      </c>
      <c r="AD174" s="170">
        <f t="shared" si="82"/>
        <v>0</v>
      </c>
      <c r="AE174" s="170">
        <f t="shared" si="80"/>
        <v>0</v>
      </c>
      <c r="AF174" s="170">
        <f t="shared" si="80"/>
        <v>0</v>
      </c>
      <c r="AG174" s="170">
        <f t="shared" si="80"/>
        <v>0</v>
      </c>
      <c r="AH174" s="170">
        <f t="shared" si="80"/>
        <v>0</v>
      </c>
      <c r="AI174" s="170">
        <f t="shared" si="80"/>
        <v>0</v>
      </c>
      <c r="AJ174" s="170">
        <f>IF(AJ$2&lt;$C174,$E174,IF((($C174-AJ$2+1)&gt;0),($C174-AJ$2+1)*AI174,0))</f>
        <v>0</v>
      </c>
      <c r="AK174" s="173">
        <f t="shared" si="78"/>
        <v>3387.1564342622705</v>
      </c>
    </row>
    <row r="175" spans="1:97" x14ac:dyDescent="0.4">
      <c r="A175" s="417">
        <v>2000060</v>
      </c>
      <c r="B175" s="168" t="s">
        <v>243</v>
      </c>
      <c r="C175" s="169">
        <v>14.580145433016499</v>
      </c>
      <c r="D175" s="170">
        <v>3669.8489291403785</v>
      </c>
      <c r="E175" s="170">
        <f>D175*29.3/1000</f>
        <v>107.52657362381309</v>
      </c>
      <c r="F175" s="170">
        <v>3445.9881444628154</v>
      </c>
      <c r="G175" s="170">
        <f>F175*29.3/1000</f>
        <v>100.9674526327605</v>
      </c>
      <c r="H175" s="172"/>
      <c r="I175" s="170">
        <f t="shared" ref="I175:AD175" si="83">IF(I$2&lt;$C175,$G175,IF((($C175-I$2+1)&gt;0),($C175-I$2+1)*H175,0))</f>
        <v>100.9674526327605</v>
      </c>
      <c r="J175" s="170">
        <f t="shared" si="83"/>
        <v>100.9674526327605</v>
      </c>
      <c r="K175" s="170">
        <f t="shared" si="83"/>
        <v>100.9674526327605</v>
      </c>
      <c r="L175" s="170">
        <f t="shared" si="83"/>
        <v>100.9674526327605</v>
      </c>
      <c r="M175" s="170">
        <f t="shared" si="83"/>
        <v>100.9674526327605</v>
      </c>
      <c r="N175" s="170">
        <f t="shared" si="83"/>
        <v>100.9674526327605</v>
      </c>
      <c r="O175" s="170">
        <f t="shared" si="83"/>
        <v>100.9674526327605</v>
      </c>
      <c r="P175" s="170">
        <f t="shared" si="83"/>
        <v>100.9674526327605</v>
      </c>
      <c r="Q175" s="170">
        <f t="shared" si="83"/>
        <v>100.9674526327605</v>
      </c>
      <c r="R175" s="170">
        <f t="shared" si="83"/>
        <v>100.9674526327605</v>
      </c>
      <c r="S175" s="170">
        <f t="shared" si="83"/>
        <v>100.9674526327605</v>
      </c>
      <c r="T175" s="170">
        <f t="shared" si="83"/>
        <v>100.9674526327605</v>
      </c>
      <c r="U175" s="170">
        <f t="shared" si="83"/>
        <v>100.9674526327605</v>
      </c>
      <c r="V175" s="170">
        <f t="shared" si="83"/>
        <v>100.9674526327605</v>
      </c>
      <c r="W175" s="170">
        <f t="shared" si="83"/>
        <v>58.575806528205689</v>
      </c>
      <c r="X175" s="170">
        <f t="shared" si="83"/>
        <v>0</v>
      </c>
      <c r="Y175" s="170">
        <f t="shared" si="83"/>
        <v>0</v>
      </c>
      <c r="Z175" s="170">
        <f t="shared" si="83"/>
        <v>0</v>
      </c>
      <c r="AA175" s="170">
        <f t="shared" si="83"/>
        <v>0</v>
      </c>
      <c r="AB175" s="170">
        <f t="shared" si="83"/>
        <v>0</v>
      </c>
      <c r="AC175" s="170">
        <f t="shared" si="83"/>
        <v>0</v>
      </c>
      <c r="AD175" s="170">
        <f t="shared" si="83"/>
        <v>0</v>
      </c>
      <c r="AE175" s="170">
        <f t="shared" si="80"/>
        <v>0</v>
      </c>
      <c r="AF175" s="170">
        <f t="shared" si="80"/>
        <v>0</v>
      </c>
      <c r="AG175" s="170">
        <f t="shared" si="80"/>
        <v>0</v>
      </c>
      <c r="AH175" s="170">
        <f t="shared" si="80"/>
        <v>0</v>
      </c>
      <c r="AI175" s="170">
        <f t="shared" si="80"/>
        <v>0</v>
      </c>
      <c r="AJ175" s="170">
        <f>IF(AJ$2&lt;$C175,$E175,IF((($C175-AJ$2+1)&gt;0),($C175-AJ$2+1)*AI175,0))</f>
        <v>0</v>
      </c>
      <c r="AK175" s="179">
        <f t="shared" si="78"/>
        <v>1472.1201433868528</v>
      </c>
    </row>
    <row r="176" spans="1:97" x14ac:dyDescent="0.4">
      <c r="A176" s="180" t="s">
        <v>204</v>
      </c>
      <c r="B176" s="180"/>
      <c r="C176" s="181"/>
      <c r="D176" s="182">
        <f>SUM(D171:D175)</f>
        <v>97548.086644336494</v>
      </c>
      <c r="E176" s="182">
        <f>SUM(E171:E175)</f>
        <v>2858.1589386790588</v>
      </c>
      <c r="F176" s="182">
        <f>SUM(F171:F175)</f>
        <v>91597.653359031945</v>
      </c>
      <c r="G176" s="182">
        <f>SUM(G171:G175)</f>
        <v>2683.811243419636</v>
      </c>
      <c r="H176" s="184"/>
      <c r="I176" s="182">
        <f t="shared" ref="I176:AK176" si="84">SUM(I171:I175)</f>
        <v>2683.811243419636</v>
      </c>
      <c r="J176" s="182">
        <f t="shared" si="84"/>
        <v>2683.811243419636</v>
      </c>
      <c r="K176" s="182">
        <f t="shared" si="84"/>
        <v>2683.811243419636</v>
      </c>
      <c r="L176" s="182">
        <f t="shared" si="84"/>
        <v>2683.811243419636</v>
      </c>
      <c r="M176" s="182">
        <f t="shared" si="84"/>
        <v>2683.811243419636</v>
      </c>
      <c r="N176" s="182">
        <f t="shared" si="84"/>
        <v>2683.811243419636</v>
      </c>
      <c r="O176" s="182">
        <f t="shared" si="84"/>
        <v>2683.811243419636</v>
      </c>
      <c r="P176" s="182">
        <f t="shared" si="84"/>
        <v>2683.811243419636</v>
      </c>
      <c r="Q176" s="182">
        <f t="shared" si="84"/>
        <v>2683.811243419636</v>
      </c>
      <c r="R176" s="182">
        <f t="shared" si="84"/>
        <v>2683.811243419636</v>
      </c>
      <c r="S176" s="182">
        <f t="shared" si="84"/>
        <v>2683.811243419636</v>
      </c>
      <c r="T176" s="182">
        <f t="shared" si="84"/>
        <v>2683.811243419636</v>
      </c>
      <c r="U176" s="182">
        <f t="shared" si="84"/>
        <v>2586.2735950781994</v>
      </c>
      <c r="V176" s="182">
        <f t="shared" si="84"/>
        <v>2415.75785245012</v>
      </c>
      <c r="W176" s="182">
        <f t="shared" si="84"/>
        <v>1401.4908853726829</v>
      </c>
      <c r="X176" s="182">
        <f t="shared" si="84"/>
        <v>0</v>
      </c>
      <c r="Y176" s="182">
        <f t="shared" si="84"/>
        <v>0</v>
      </c>
      <c r="Z176" s="182">
        <f t="shared" si="84"/>
        <v>0</v>
      </c>
      <c r="AA176" s="182">
        <f t="shared" si="84"/>
        <v>0</v>
      </c>
      <c r="AB176" s="182">
        <f t="shared" si="84"/>
        <v>0</v>
      </c>
      <c r="AC176" s="182">
        <f t="shared" si="84"/>
        <v>0</v>
      </c>
      <c r="AD176" s="182">
        <f t="shared" si="84"/>
        <v>0</v>
      </c>
      <c r="AE176" s="182">
        <f t="shared" si="84"/>
        <v>0</v>
      </c>
      <c r="AF176" s="182">
        <f t="shared" si="84"/>
        <v>0</v>
      </c>
      <c r="AG176" s="182">
        <f t="shared" si="84"/>
        <v>0</v>
      </c>
      <c r="AH176" s="182">
        <f t="shared" si="84"/>
        <v>0</v>
      </c>
      <c r="AI176" s="182">
        <f t="shared" si="84"/>
        <v>0</v>
      </c>
      <c r="AJ176" s="185">
        <f t="shared" si="84"/>
        <v>0</v>
      </c>
      <c r="AK176" s="186">
        <f t="shared" si="84"/>
        <v>38609.257253936645</v>
      </c>
    </row>
    <row r="177" spans="1:37" x14ac:dyDescent="0.4">
      <c r="A177" s="191" t="s">
        <v>143</v>
      </c>
      <c r="B177" s="191"/>
      <c r="C177" s="192"/>
      <c r="D177" s="193"/>
      <c r="E177" s="172"/>
      <c r="F177" s="172"/>
      <c r="G177" s="193"/>
      <c r="H177" s="194"/>
      <c r="I177" s="193">
        <v>0</v>
      </c>
      <c r="J177" s="193">
        <f t="shared" ref="J177:AJ177" si="85">I176-J176+I177</f>
        <v>0</v>
      </c>
      <c r="K177" s="193">
        <f t="shared" si="85"/>
        <v>0</v>
      </c>
      <c r="L177" s="193">
        <f t="shared" si="85"/>
        <v>0</v>
      </c>
      <c r="M177" s="193">
        <f t="shared" si="85"/>
        <v>0</v>
      </c>
      <c r="N177" s="193">
        <f t="shared" si="85"/>
        <v>0</v>
      </c>
      <c r="O177" s="193">
        <f t="shared" si="85"/>
        <v>0</v>
      </c>
      <c r="P177" s="193">
        <f t="shared" si="85"/>
        <v>0</v>
      </c>
      <c r="Q177" s="193">
        <f t="shared" si="85"/>
        <v>0</v>
      </c>
      <c r="R177" s="193">
        <f t="shared" si="85"/>
        <v>0</v>
      </c>
      <c r="S177" s="193">
        <f t="shared" si="85"/>
        <v>0</v>
      </c>
      <c r="T177" s="193">
        <f t="shared" si="85"/>
        <v>0</v>
      </c>
      <c r="U177" s="193">
        <f t="shared" si="85"/>
        <v>97.537648341436579</v>
      </c>
      <c r="V177" s="193">
        <f t="shared" si="85"/>
        <v>268.05339096951593</v>
      </c>
      <c r="W177" s="193">
        <f t="shared" si="85"/>
        <v>1282.3203580469531</v>
      </c>
      <c r="X177" s="193">
        <f t="shared" si="85"/>
        <v>2683.811243419636</v>
      </c>
      <c r="Y177" s="193">
        <f t="shared" si="85"/>
        <v>2683.811243419636</v>
      </c>
      <c r="Z177" s="193">
        <f t="shared" si="85"/>
        <v>2683.811243419636</v>
      </c>
      <c r="AA177" s="193">
        <f t="shared" si="85"/>
        <v>2683.811243419636</v>
      </c>
      <c r="AB177" s="193">
        <f t="shared" si="85"/>
        <v>2683.811243419636</v>
      </c>
      <c r="AC177" s="193">
        <f t="shared" si="85"/>
        <v>2683.811243419636</v>
      </c>
      <c r="AD177" s="193">
        <f t="shared" si="85"/>
        <v>2683.811243419636</v>
      </c>
      <c r="AE177" s="193">
        <f t="shared" si="85"/>
        <v>2683.811243419636</v>
      </c>
      <c r="AF177" s="193">
        <f t="shared" si="85"/>
        <v>2683.811243419636</v>
      </c>
      <c r="AG177" s="193">
        <f t="shared" si="85"/>
        <v>2683.811243419636</v>
      </c>
      <c r="AH177" s="193">
        <f t="shared" si="85"/>
        <v>2683.811243419636</v>
      </c>
      <c r="AI177" s="193">
        <f t="shared" si="85"/>
        <v>2683.811243419636</v>
      </c>
      <c r="AJ177" s="193">
        <f t="shared" si="85"/>
        <v>2683.811243419636</v>
      </c>
    </row>
    <row r="178" spans="1:37" x14ac:dyDescent="0.4">
      <c r="A178" s="198" t="s">
        <v>205</v>
      </c>
      <c r="B178" s="198"/>
      <c r="C178" s="199">
        <f>SUMPRODUCT(C171:C175,E171:E175)/E176</f>
        <v>14.385980887665491</v>
      </c>
    </row>
    <row r="180" spans="1:37" x14ac:dyDescent="0.4">
      <c r="A180" s="200"/>
      <c r="B180" s="200"/>
      <c r="C180" s="200"/>
      <c r="D180" s="200"/>
      <c r="E180" s="200"/>
      <c r="F180" s="200"/>
      <c r="G180" s="200"/>
      <c r="H180" s="200"/>
    </row>
    <row r="181" spans="1:37" x14ac:dyDescent="0.4">
      <c r="A181" s="200"/>
      <c r="B181" s="200"/>
      <c r="C181" s="200"/>
      <c r="D181" s="200"/>
      <c r="E181" s="200"/>
      <c r="F181" s="200"/>
      <c r="G181" s="200"/>
      <c r="H181" s="200"/>
    </row>
    <row r="182" spans="1:37" x14ac:dyDescent="0.4">
      <c r="A182" s="200"/>
      <c r="B182" s="200"/>
      <c r="C182" s="200"/>
      <c r="D182" s="200"/>
      <c r="E182" s="200"/>
      <c r="F182" s="200"/>
      <c r="G182" s="200"/>
      <c r="H182" s="200"/>
    </row>
    <row r="184" spans="1:37" x14ac:dyDescent="0.4">
      <c r="B184" s="495" t="s">
        <v>234</v>
      </c>
      <c r="C184" s="495" t="s">
        <v>242</v>
      </c>
      <c r="D184" s="506" t="s">
        <v>406</v>
      </c>
      <c r="E184" s="506" t="s">
        <v>407</v>
      </c>
      <c r="F184" s="506"/>
      <c r="G184" s="506"/>
      <c r="H184" s="514" t="s">
        <v>44</v>
      </c>
      <c r="I184" s="515"/>
      <c r="J184" s="515"/>
      <c r="K184" s="515"/>
      <c r="L184" s="515"/>
      <c r="M184" s="515"/>
      <c r="N184" s="515"/>
      <c r="O184" s="515"/>
      <c r="P184" s="515"/>
      <c r="Q184" s="515"/>
      <c r="R184" s="515"/>
      <c r="S184" s="515"/>
      <c r="T184" s="515"/>
      <c r="U184" s="515"/>
      <c r="V184" s="515"/>
      <c r="W184" s="515"/>
      <c r="X184" s="515"/>
      <c r="Y184" s="515"/>
      <c r="Z184" s="515"/>
      <c r="AA184" s="515"/>
      <c r="AB184" s="515"/>
      <c r="AC184" s="515"/>
      <c r="AD184" s="515"/>
      <c r="AE184" s="515"/>
      <c r="AF184" s="515"/>
      <c r="AG184" s="515"/>
      <c r="AH184" s="515"/>
      <c r="AI184" s="515"/>
      <c r="AJ184" s="516"/>
      <c r="AK184" s="498" t="s">
        <v>1</v>
      </c>
    </row>
    <row r="185" spans="1:37" x14ac:dyDescent="0.4">
      <c r="B185" s="497"/>
      <c r="C185" s="496"/>
      <c r="D185" s="507"/>
      <c r="E185" s="507"/>
      <c r="F185" s="507"/>
      <c r="G185" s="507"/>
      <c r="H185" s="201">
        <f t="shared" ref="H185:AJ185" si="86">H4</f>
        <v>2018</v>
      </c>
      <c r="I185" s="201">
        <f t="shared" si="86"/>
        <v>2019</v>
      </c>
      <c r="J185" s="201">
        <f t="shared" si="86"/>
        <v>2020</v>
      </c>
      <c r="K185" s="201">
        <f t="shared" si="86"/>
        <v>2021</v>
      </c>
      <c r="L185" s="201">
        <f t="shared" si="86"/>
        <v>2022</v>
      </c>
      <c r="M185" s="201">
        <f t="shared" si="86"/>
        <v>2023</v>
      </c>
      <c r="N185" s="201">
        <f t="shared" si="86"/>
        <v>2024</v>
      </c>
      <c r="O185" s="201">
        <f t="shared" si="86"/>
        <v>2025</v>
      </c>
      <c r="P185" s="201">
        <f t="shared" si="86"/>
        <v>2026</v>
      </c>
      <c r="Q185" s="201">
        <f t="shared" si="86"/>
        <v>2027</v>
      </c>
      <c r="R185" s="201">
        <f t="shared" si="86"/>
        <v>2028</v>
      </c>
      <c r="S185" s="201">
        <f t="shared" si="86"/>
        <v>2029</v>
      </c>
      <c r="T185" s="201">
        <f t="shared" si="86"/>
        <v>2030</v>
      </c>
      <c r="U185" s="201">
        <f t="shared" si="86"/>
        <v>2031</v>
      </c>
      <c r="V185" s="201">
        <f t="shared" si="86"/>
        <v>2032</v>
      </c>
      <c r="W185" s="201">
        <f t="shared" si="86"/>
        <v>2033</v>
      </c>
      <c r="X185" s="201">
        <f t="shared" si="86"/>
        <v>2034</v>
      </c>
      <c r="Y185" s="201">
        <f t="shared" si="86"/>
        <v>2035</v>
      </c>
      <c r="Z185" s="201">
        <f t="shared" si="86"/>
        <v>2036</v>
      </c>
      <c r="AA185" s="201">
        <f t="shared" si="86"/>
        <v>2037</v>
      </c>
      <c r="AB185" s="201">
        <f t="shared" si="86"/>
        <v>2038</v>
      </c>
      <c r="AC185" s="201">
        <f t="shared" si="86"/>
        <v>2039</v>
      </c>
      <c r="AD185" s="201">
        <f t="shared" si="86"/>
        <v>2040</v>
      </c>
      <c r="AE185" s="201">
        <f t="shared" si="86"/>
        <v>2041</v>
      </c>
      <c r="AF185" s="201">
        <f t="shared" si="86"/>
        <v>2042</v>
      </c>
      <c r="AG185" s="201">
        <f t="shared" si="86"/>
        <v>2043</v>
      </c>
      <c r="AH185" s="201">
        <f t="shared" si="86"/>
        <v>2044</v>
      </c>
      <c r="AI185" s="201">
        <f t="shared" si="86"/>
        <v>2045</v>
      </c>
      <c r="AJ185" s="201">
        <f t="shared" si="86"/>
        <v>2046</v>
      </c>
      <c r="AK185" s="499"/>
    </row>
    <row r="186" spans="1:37" x14ac:dyDescent="0.4">
      <c r="B186" s="202" t="s">
        <v>243</v>
      </c>
      <c r="C186" s="203">
        <f>SUMPRODUCT(--($B$5:$B$160=B186),C$5:C$160,D$5:D$160)/D186</f>
        <v>15.403883349359518</v>
      </c>
      <c r="D186" s="204">
        <f t="shared" ref="D186:S187" si="87">SUMIF($B$5:$B$160,$B186,D$5:D$160)</f>
        <v>21661.426346991382</v>
      </c>
      <c r="E186" s="204">
        <f t="shared" si="87"/>
        <v>17805.692457226913</v>
      </c>
      <c r="F186" s="172"/>
      <c r="G186" s="172"/>
      <c r="H186" s="172"/>
      <c r="I186" s="170">
        <f t="shared" si="87"/>
        <v>17805.692457226913</v>
      </c>
      <c r="J186" s="170">
        <f t="shared" si="87"/>
        <v>17805.692457226913</v>
      </c>
      <c r="K186" s="170">
        <f t="shared" si="87"/>
        <v>17750.403621410274</v>
      </c>
      <c r="L186" s="170">
        <f t="shared" si="87"/>
        <v>17649.301870695232</v>
      </c>
      <c r="M186" s="170">
        <f t="shared" si="87"/>
        <v>17618.74636134323</v>
      </c>
      <c r="N186" s="170">
        <f t="shared" si="87"/>
        <v>17618.74636134323</v>
      </c>
      <c r="O186" s="170">
        <f t="shared" si="87"/>
        <v>17618.74636134323</v>
      </c>
      <c r="P186" s="170">
        <f t="shared" si="87"/>
        <v>17604.701284750412</v>
      </c>
      <c r="Q186" s="170">
        <f t="shared" si="87"/>
        <v>17485.182512770589</v>
      </c>
      <c r="R186" s="170">
        <f t="shared" si="87"/>
        <v>17360.698184308483</v>
      </c>
      <c r="S186" s="170">
        <f t="shared" si="87"/>
        <v>17249.448517695018</v>
      </c>
      <c r="T186" s="170">
        <f t="shared" ref="T186:AI187" si="88">SUMIF($B$5:$B$160,$B186,T$5:T$160)</f>
        <v>17160.331033792401</v>
      </c>
      <c r="U186" s="170">
        <f t="shared" si="88"/>
        <v>15808.895786057014</v>
      </c>
      <c r="V186" s="170">
        <f t="shared" si="88"/>
        <v>12442.963784663621</v>
      </c>
      <c r="W186" s="170">
        <f t="shared" si="88"/>
        <v>10688.918124506381</v>
      </c>
      <c r="X186" s="170">
        <f t="shared" si="88"/>
        <v>7255.3251102328504</v>
      </c>
      <c r="Y186" s="170">
        <f t="shared" si="88"/>
        <v>4444.4118405994777</v>
      </c>
      <c r="Z186" s="170">
        <f t="shared" si="88"/>
        <v>3156.6851869405518</v>
      </c>
      <c r="AA186" s="170">
        <f t="shared" si="88"/>
        <v>1714.075425282887</v>
      </c>
      <c r="AB186" s="170">
        <f t="shared" si="88"/>
        <v>1714.075425282887</v>
      </c>
      <c r="AC186" s="170">
        <f t="shared" si="88"/>
        <v>1711.7161719766505</v>
      </c>
      <c r="AD186" s="170">
        <f t="shared" si="88"/>
        <v>1676.1145987583263</v>
      </c>
      <c r="AE186" s="170">
        <f t="shared" si="88"/>
        <v>1249.466103734663</v>
      </c>
      <c r="AF186" s="170">
        <f t="shared" si="88"/>
        <v>885.32107198786798</v>
      </c>
      <c r="AG186" s="170">
        <f t="shared" si="88"/>
        <v>699.43879145355731</v>
      </c>
      <c r="AH186" s="170">
        <f t="shared" si="88"/>
        <v>52.6656660916154</v>
      </c>
      <c r="AI186" s="170">
        <f t="shared" si="88"/>
        <v>49.045454219740066</v>
      </c>
      <c r="AJ186" s="170">
        <f t="shared" ref="AJ186:AJ187" si="89">SUMIF($B$5:$B$160,$B186,AJ$5:AJ$160)</f>
        <v>0</v>
      </c>
      <c r="AK186" s="173">
        <f t="shared" ref="AK186:AK188" si="90">SUM(H186:AJ186)</f>
        <v>274276.80956569401</v>
      </c>
    </row>
    <row r="187" spans="1:37" x14ac:dyDescent="0.4">
      <c r="B187" s="202" t="s">
        <v>244</v>
      </c>
      <c r="C187" s="205">
        <f>SUMPRODUCT(--($B$5:$B$160=B187),C$5:C$160,D$5:D$160)/D187</f>
        <v>12.532531849449194</v>
      </c>
      <c r="D187" s="170">
        <f t="shared" si="87"/>
        <v>5921.1726981829461</v>
      </c>
      <c r="E187" s="170">
        <f t="shared" si="87"/>
        <v>4867.2039579063803</v>
      </c>
      <c r="F187" s="172"/>
      <c r="G187" s="172"/>
      <c r="H187" s="172"/>
      <c r="I187" s="170">
        <f t="shared" si="87"/>
        <v>4867.2039579063803</v>
      </c>
      <c r="J187" s="170">
        <f t="shared" si="87"/>
        <v>4867.2039579063803</v>
      </c>
      <c r="K187" s="170">
        <f t="shared" si="87"/>
        <v>4867.2039579063803</v>
      </c>
      <c r="L187" s="170">
        <f t="shared" si="87"/>
        <v>4867.2039579063803</v>
      </c>
      <c r="M187" s="170">
        <f t="shared" si="87"/>
        <v>4867.2039579063803</v>
      </c>
      <c r="N187" s="170">
        <f t="shared" si="87"/>
        <v>4867.2039579063803</v>
      </c>
      <c r="O187" s="170">
        <f t="shared" si="87"/>
        <v>4582.2235253939834</v>
      </c>
      <c r="P187" s="170">
        <f t="shared" si="87"/>
        <v>4531.4984591724524</v>
      </c>
      <c r="Q187" s="170">
        <f t="shared" si="87"/>
        <v>4524.770385907671</v>
      </c>
      <c r="R187" s="170">
        <f t="shared" si="87"/>
        <v>4471.164489051117</v>
      </c>
      <c r="S187" s="170">
        <f t="shared" si="87"/>
        <v>4396.7538185261055</v>
      </c>
      <c r="T187" s="170">
        <f t="shared" si="88"/>
        <v>2483.9165597816154</v>
      </c>
      <c r="U187" s="170">
        <f t="shared" si="88"/>
        <v>2061.2107576490744</v>
      </c>
      <c r="V187" s="170">
        <f t="shared" si="88"/>
        <v>1943.8246035614534</v>
      </c>
      <c r="W187" s="170">
        <f t="shared" si="88"/>
        <v>1510.5419236362359</v>
      </c>
      <c r="X187" s="170">
        <f t="shared" si="88"/>
        <v>823.06908949489457</v>
      </c>
      <c r="Y187" s="170">
        <f t="shared" si="88"/>
        <v>319.20113240916527</v>
      </c>
      <c r="Z187" s="170">
        <f t="shared" si="88"/>
        <v>146.99012820483981</v>
      </c>
      <c r="AA187" s="170">
        <f t="shared" si="88"/>
        <v>0</v>
      </c>
      <c r="AB187" s="170">
        <f t="shared" si="88"/>
        <v>0</v>
      </c>
      <c r="AC187" s="170">
        <f t="shared" si="88"/>
        <v>0</v>
      </c>
      <c r="AD187" s="170">
        <f t="shared" si="88"/>
        <v>0</v>
      </c>
      <c r="AE187" s="170">
        <f t="shared" si="88"/>
        <v>0</v>
      </c>
      <c r="AF187" s="170">
        <f t="shared" si="88"/>
        <v>0</v>
      </c>
      <c r="AG187" s="170">
        <f t="shared" si="88"/>
        <v>0</v>
      </c>
      <c r="AH187" s="170">
        <f t="shared" si="88"/>
        <v>0</v>
      </c>
      <c r="AI187" s="170">
        <f t="shared" si="88"/>
        <v>0</v>
      </c>
      <c r="AJ187" s="170">
        <f t="shared" si="89"/>
        <v>0</v>
      </c>
      <c r="AK187" s="179">
        <f t="shared" si="90"/>
        <v>60998.388620226877</v>
      </c>
    </row>
    <row r="188" spans="1:37" x14ac:dyDescent="0.4">
      <c r="B188" s="202" t="s">
        <v>245</v>
      </c>
      <c r="C188" s="205">
        <f>C178</f>
        <v>14.385980887665491</v>
      </c>
      <c r="D188" s="170">
        <f>E176</f>
        <v>2858.1589386790588</v>
      </c>
      <c r="E188" s="170">
        <f>G176</f>
        <v>2683.811243419636</v>
      </c>
      <c r="F188" s="172"/>
      <c r="G188" s="172"/>
      <c r="H188" s="172"/>
      <c r="I188" s="170">
        <f t="shared" ref="I188:AJ188" si="91">I176</f>
        <v>2683.811243419636</v>
      </c>
      <c r="J188" s="170">
        <f t="shared" si="91"/>
        <v>2683.811243419636</v>
      </c>
      <c r="K188" s="170">
        <f t="shared" si="91"/>
        <v>2683.811243419636</v>
      </c>
      <c r="L188" s="170">
        <f t="shared" si="91"/>
        <v>2683.811243419636</v>
      </c>
      <c r="M188" s="170">
        <f t="shared" si="91"/>
        <v>2683.811243419636</v>
      </c>
      <c r="N188" s="170">
        <f t="shared" si="91"/>
        <v>2683.811243419636</v>
      </c>
      <c r="O188" s="170">
        <f t="shared" si="91"/>
        <v>2683.811243419636</v>
      </c>
      <c r="P188" s="170">
        <f t="shared" si="91"/>
        <v>2683.811243419636</v>
      </c>
      <c r="Q188" s="170">
        <f t="shared" si="91"/>
        <v>2683.811243419636</v>
      </c>
      <c r="R188" s="170">
        <f t="shared" si="91"/>
        <v>2683.811243419636</v>
      </c>
      <c r="S188" s="170">
        <f t="shared" si="91"/>
        <v>2683.811243419636</v>
      </c>
      <c r="T188" s="170">
        <f t="shared" si="91"/>
        <v>2683.811243419636</v>
      </c>
      <c r="U188" s="170">
        <f t="shared" si="91"/>
        <v>2586.2735950781994</v>
      </c>
      <c r="V188" s="170">
        <f t="shared" si="91"/>
        <v>2415.75785245012</v>
      </c>
      <c r="W188" s="170">
        <f t="shared" si="91"/>
        <v>1401.4908853726829</v>
      </c>
      <c r="X188" s="170">
        <f t="shared" si="91"/>
        <v>0</v>
      </c>
      <c r="Y188" s="170">
        <f t="shared" si="91"/>
        <v>0</v>
      </c>
      <c r="Z188" s="170">
        <f t="shared" si="91"/>
        <v>0</v>
      </c>
      <c r="AA188" s="170">
        <f t="shared" si="91"/>
        <v>0</v>
      </c>
      <c r="AB188" s="170">
        <f t="shared" si="91"/>
        <v>0</v>
      </c>
      <c r="AC188" s="170">
        <f t="shared" si="91"/>
        <v>0</v>
      </c>
      <c r="AD188" s="170">
        <f t="shared" si="91"/>
        <v>0</v>
      </c>
      <c r="AE188" s="170">
        <f t="shared" si="91"/>
        <v>0</v>
      </c>
      <c r="AF188" s="170">
        <f t="shared" si="91"/>
        <v>0</v>
      </c>
      <c r="AG188" s="170">
        <f t="shared" si="91"/>
        <v>0</v>
      </c>
      <c r="AH188" s="170">
        <f t="shared" si="91"/>
        <v>0</v>
      </c>
      <c r="AI188" s="170">
        <f t="shared" si="91"/>
        <v>0</v>
      </c>
      <c r="AJ188" s="206">
        <f t="shared" si="91"/>
        <v>0</v>
      </c>
      <c r="AK188" s="207">
        <f t="shared" si="90"/>
        <v>38609.257253936637</v>
      </c>
    </row>
    <row r="189" spans="1:37" x14ac:dyDescent="0.4">
      <c r="B189" s="208" t="s">
        <v>204</v>
      </c>
      <c r="C189" s="209">
        <f>SUMPRODUCT(C186:C187,D186:D187)/D189</f>
        <v>13.399054329468875</v>
      </c>
      <c r="D189" s="210">
        <f>SUM(D186:D188)</f>
        <v>30440.757983853386</v>
      </c>
      <c r="E189" s="210">
        <f>SUM(E186:E188)</f>
        <v>25356.707658552928</v>
      </c>
      <c r="F189" s="172"/>
      <c r="G189" s="172"/>
      <c r="H189" s="172"/>
      <c r="I189" s="211">
        <f>SUM(I186:I188)</f>
        <v>25356.707658552928</v>
      </c>
      <c r="J189" s="211">
        <f t="shared" ref="J189:AJ189" si="92">SUM(J186:J188)</f>
        <v>25356.707658552928</v>
      </c>
      <c r="K189" s="211">
        <f t="shared" si="92"/>
        <v>25301.41882273629</v>
      </c>
      <c r="L189" s="211">
        <f t="shared" si="92"/>
        <v>25200.317072021251</v>
      </c>
      <c r="M189" s="211">
        <f t="shared" si="92"/>
        <v>25169.76156266925</v>
      </c>
      <c r="N189" s="211">
        <f t="shared" si="92"/>
        <v>25169.76156266925</v>
      </c>
      <c r="O189" s="211">
        <f t="shared" si="92"/>
        <v>24884.781130156851</v>
      </c>
      <c r="P189" s="211">
        <f t="shared" si="92"/>
        <v>24820.010987342503</v>
      </c>
      <c r="Q189" s="211">
        <f t="shared" si="92"/>
        <v>24693.764142097898</v>
      </c>
      <c r="R189" s="211">
        <f t="shared" si="92"/>
        <v>24515.673916779237</v>
      </c>
      <c r="S189" s="211">
        <f t="shared" si="92"/>
        <v>24330.013579640763</v>
      </c>
      <c r="T189" s="211">
        <f t="shared" si="92"/>
        <v>22328.058836993652</v>
      </c>
      <c r="U189" s="211">
        <f t="shared" si="92"/>
        <v>20456.38013878429</v>
      </c>
      <c r="V189" s="211">
        <f t="shared" si="92"/>
        <v>16802.546240675194</v>
      </c>
      <c r="W189" s="211">
        <f t="shared" si="92"/>
        <v>13600.9509335153</v>
      </c>
      <c r="X189" s="211">
        <f t="shared" si="92"/>
        <v>8078.3941997277452</v>
      </c>
      <c r="Y189" s="211">
        <f t="shared" si="92"/>
        <v>4763.6129730086432</v>
      </c>
      <c r="Z189" s="211">
        <f t="shared" si="92"/>
        <v>3303.6753151453918</v>
      </c>
      <c r="AA189" s="211">
        <f t="shared" si="92"/>
        <v>1714.075425282887</v>
      </c>
      <c r="AB189" s="211">
        <f t="shared" si="92"/>
        <v>1714.075425282887</v>
      </c>
      <c r="AC189" s="211">
        <f t="shared" si="92"/>
        <v>1711.7161719766505</v>
      </c>
      <c r="AD189" s="211">
        <f t="shared" si="92"/>
        <v>1676.1145987583263</v>
      </c>
      <c r="AE189" s="211">
        <f t="shared" si="92"/>
        <v>1249.466103734663</v>
      </c>
      <c r="AF189" s="211">
        <f t="shared" si="92"/>
        <v>885.32107198786798</v>
      </c>
      <c r="AG189" s="211">
        <f t="shared" si="92"/>
        <v>699.43879145355731</v>
      </c>
      <c r="AH189" s="211">
        <f t="shared" si="92"/>
        <v>52.6656660916154</v>
      </c>
      <c r="AI189" s="211">
        <f t="shared" si="92"/>
        <v>49.045454219740066</v>
      </c>
      <c r="AJ189" s="211">
        <f t="shared" si="92"/>
        <v>0</v>
      </c>
      <c r="AK189" s="210">
        <f>SUM(AK186:AK188)</f>
        <v>373884.45543985756</v>
      </c>
    </row>
    <row r="191" spans="1:37" x14ac:dyDescent="0.4">
      <c r="B191" s="441" t="s">
        <v>234</v>
      </c>
      <c r="C191" s="441" t="s">
        <v>0</v>
      </c>
      <c r="D191" s="441" t="s">
        <v>38</v>
      </c>
      <c r="E191" s="441" t="s">
        <v>88</v>
      </c>
      <c r="F191" s="43" t="s">
        <v>142</v>
      </c>
      <c r="G191" s="227"/>
      <c r="H191" s="227"/>
      <c r="I191" s="227"/>
      <c r="J191" s="227"/>
      <c r="K191" s="227"/>
      <c r="L191" s="227"/>
      <c r="M191" s="227"/>
      <c r="N191" s="227"/>
      <c r="O191" s="227"/>
      <c r="P191" s="227"/>
      <c r="Q191" s="227"/>
      <c r="R191" s="227"/>
      <c r="S191" s="227"/>
      <c r="T191" s="227"/>
    </row>
    <row r="192" spans="1:37" s="240" customFormat="1" x14ac:dyDescent="0.4">
      <c r="B192" s="446"/>
      <c r="C192" s="446"/>
      <c r="D192" s="446"/>
      <c r="E192" s="446"/>
      <c r="F192" s="241">
        <v>2018</v>
      </c>
      <c r="G192" s="241">
        <v>2019</v>
      </c>
      <c r="H192" s="241">
        <v>2020</v>
      </c>
      <c r="I192" s="241">
        <v>2021</v>
      </c>
      <c r="J192" s="241">
        <v>2022</v>
      </c>
      <c r="K192" s="241">
        <v>2023</v>
      </c>
      <c r="L192" s="241">
        <v>2024</v>
      </c>
      <c r="M192" s="241">
        <v>2025</v>
      </c>
      <c r="N192" s="241">
        <v>2026</v>
      </c>
      <c r="O192" s="241">
        <v>2027</v>
      </c>
      <c r="P192" s="241">
        <v>2028</v>
      </c>
      <c r="Q192" s="241">
        <v>2029</v>
      </c>
      <c r="R192" s="241">
        <v>2030</v>
      </c>
      <c r="S192" s="241">
        <v>2031</v>
      </c>
      <c r="T192" s="241">
        <v>2032</v>
      </c>
    </row>
    <row r="193" spans="2:20" x14ac:dyDescent="0.4">
      <c r="B193" s="4" t="s">
        <v>251</v>
      </c>
      <c r="C193" s="10">
        <f t="shared" ref="C193:D193" si="93">C186</f>
        <v>15.403883349359518</v>
      </c>
      <c r="D193" s="5">
        <f t="shared" si="93"/>
        <v>21661.426346991382</v>
      </c>
      <c r="E193" s="64">
        <f>G193/D193</f>
        <v>0.82199999999999984</v>
      </c>
      <c r="F193" s="79"/>
      <c r="G193" s="36">
        <f>I186</f>
        <v>17805.692457226913</v>
      </c>
      <c r="H193" s="36">
        <f t="shared" ref="H193:T193" si="94">J186</f>
        <v>17805.692457226913</v>
      </c>
      <c r="I193" s="36">
        <f t="shared" si="94"/>
        <v>17750.403621410274</v>
      </c>
      <c r="J193" s="36">
        <f t="shared" si="94"/>
        <v>17649.301870695232</v>
      </c>
      <c r="K193" s="36">
        <f t="shared" si="94"/>
        <v>17618.74636134323</v>
      </c>
      <c r="L193" s="36">
        <f t="shared" si="94"/>
        <v>17618.74636134323</v>
      </c>
      <c r="M193" s="36">
        <f t="shared" si="94"/>
        <v>17618.74636134323</v>
      </c>
      <c r="N193" s="36">
        <f t="shared" si="94"/>
        <v>17604.701284750412</v>
      </c>
      <c r="O193" s="36">
        <f t="shared" si="94"/>
        <v>17485.182512770589</v>
      </c>
      <c r="P193" s="36">
        <f t="shared" si="94"/>
        <v>17360.698184308483</v>
      </c>
      <c r="Q193" s="36">
        <f t="shared" si="94"/>
        <v>17249.448517695018</v>
      </c>
      <c r="R193" s="36">
        <f t="shared" si="94"/>
        <v>17160.331033792401</v>
      </c>
      <c r="S193" s="36">
        <f t="shared" si="94"/>
        <v>15808.895786057014</v>
      </c>
      <c r="T193" s="36">
        <f t="shared" si="94"/>
        <v>12442.963784663621</v>
      </c>
    </row>
    <row r="194" spans="2:20" x14ac:dyDescent="0.4">
      <c r="B194" s="4" t="s">
        <v>252</v>
      </c>
      <c r="C194" s="10">
        <f t="shared" ref="C194:D194" si="95">C187</f>
        <v>12.532531849449194</v>
      </c>
      <c r="D194" s="5">
        <f t="shared" si="95"/>
        <v>5921.1726981829461</v>
      </c>
      <c r="E194" s="64">
        <f>G194/D194</f>
        <v>0.82199999999999973</v>
      </c>
      <c r="F194" s="79"/>
      <c r="G194" s="36">
        <f>I187</f>
        <v>4867.2039579063803</v>
      </c>
      <c r="H194" s="36">
        <f t="shared" ref="H194:T194" si="96">J187</f>
        <v>4867.2039579063803</v>
      </c>
      <c r="I194" s="36">
        <f t="shared" si="96"/>
        <v>4867.2039579063803</v>
      </c>
      <c r="J194" s="36">
        <f t="shared" si="96"/>
        <v>4867.2039579063803</v>
      </c>
      <c r="K194" s="36">
        <f t="shared" si="96"/>
        <v>4867.2039579063803</v>
      </c>
      <c r="L194" s="36">
        <f t="shared" si="96"/>
        <v>4867.2039579063803</v>
      </c>
      <c r="M194" s="36">
        <f t="shared" si="96"/>
        <v>4582.2235253939834</v>
      </c>
      <c r="N194" s="36">
        <f t="shared" si="96"/>
        <v>4531.4984591724524</v>
      </c>
      <c r="O194" s="36">
        <f t="shared" si="96"/>
        <v>4524.770385907671</v>
      </c>
      <c r="P194" s="36">
        <f t="shared" si="96"/>
        <v>4471.164489051117</v>
      </c>
      <c r="Q194" s="36">
        <f t="shared" si="96"/>
        <v>4396.7538185261055</v>
      </c>
      <c r="R194" s="36">
        <f t="shared" si="96"/>
        <v>2483.9165597816154</v>
      </c>
      <c r="S194" s="36">
        <f t="shared" si="96"/>
        <v>2061.2107576490744</v>
      </c>
      <c r="T194" s="36">
        <f t="shared" si="96"/>
        <v>1943.8246035614534</v>
      </c>
    </row>
    <row r="195" spans="2:20" x14ac:dyDescent="0.4">
      <c r="B195" s="233" t="s">
        <v>58</v>
      </c>
      <c r="C195" s="234"/>
      <c r="D195" s="137">
        <f>SUM(D193:D194)</f>
        <v>27582.599045174327</v>
      </c>
      <c r="E195" s="232">
        <f>G195/D195</f>
        <v>0.82200000000000017</v>
      </c>
      <c r="F195" s="142"/>
      <c r="G195" s="134">
        <f t="shared" ref="G195:T197" si="97">I161</f>
        <v>22672.896415133302</v>
      </c>
      <c r="H195" s="134">
        <f t="shared" si="97"/>
        <v>22672.896415133302</v>
      </c>
      <c r="I195" s="134">
        <f t="shared" si="97"/>
        <v>22617.607579316664</v>
      </c>
      <c r="J195" s="134">
        <f t="shared" si="97"/>
        <v>22516.505828601621</v>
      </c>
      <c r="K195" s="134">
        <f t="shared" si="97"/>
        <v>22485.950319249619</v>
      </c>
      <c r="L195" s="134">
        <f t="shared" si="97"/>
        <v>22485.950319249619</v>
      </c>
      <c r="M195" s="134">
        <f t="shared" si="97"/>
        <v>22200.969886737221</v>
      </c>
      <c r="N195" s="134">
        <f t="shared" si="97"/>
        <v>22136.199743922873</v>
      </c>
      <c r="O195" s="134">
        <f t="shared" si="97"/>
        <v>22009.952898678272</v>
      </c>
      <c r="P195" s="134">
        <f t="shared" si="97"/>
        <v>21831.862673359607</v>
      </c>
      <c r="Q195" s="134">
        <f t="shared" si="97"/>
        <v>21646.202336221137</v>
      </c>
      <c r="R195" s="134">
        <f t="shared" si="97"/>
        <v>19644.247593574026</v>
      </c>
      <c r="S195" s="134">
        <f t="shared" si="97"/>
        <v>17870.10654370609</v>
      </c>
      <c r="T195" s="134">
        <f t="shared" si="97"/>
        <v>14386.788388225075</v>
      </c>
    </row>
    <row r="196" spans="2:20" x14ac:dyDescent="0.4">
      <c r="B196" s="233" t="s">
        <v>141</v>
      </c>
      <c r="C196" s="235"/>
      <c r="D196" s="236"/>
      <c r="E196" s="237"/>
      <c r="F196" s="238"/>
      <c r="G196" s="134">
        <f t="shared" si="97"/>
        <v>0</v>
      </c>
      <c r="H196" s="134">
        <f t="shared" si="97"/>
        <v>0</v>
      </c>
      <c r="I196" s="134">
        <f t="shared" si="97"/>
        <v>55.288835816638311</v>
      </c>
      <c r="J196" s="134">
        <f t="shared" si="97"/>
        <v>156.39058653168104</v>
      </c>
      <c r="K196" s="134">
        <f t="shared" si="97"/>
        <v>186.94609588368257</v>
      </c>
      <c r="L196" s="134">
        <f t="shared" si="97"/>
        <v>186.94609588368257</v>
      </c>
      <c r="M196" s="134">
        <f t="shared" si="97"/>
        <v>471.92652839608127</v>
      </c>
      <c r="N196" s="134">
        <f t="shared" si="97"/>
        <v>536.69667121042949</v>
      </c>
      <c r="O196" s="134">
        <f t="shared" si="97"/>
        <v>662.94351645503048</v>
      </c>
      <c r="P196" s="134">
        <f t="shared" si="97"/>
        <v>841.03374177369551</v>
      </c>
      <c r="Q196" s="134">
        <f t="shared" si="97"/>
        <v>1026.6940789121654</v>
      </c>
      <c r="R196" s="134">
        <f t="shared" si="97"/>
        <v>3028.6488215592763</v>
      </c>
      <c r="S196" s="134">
        <f t="shared" si="97"/>
        <v>4802.7898714272123</v>
      </c>
      <c r="T196" s="134">
        <f t="shared" si="97"/>
        <v>8286.1080269082267</v>
      </c>
    </row>
    <row r="197" spans="2:20" x14ac:dyDescent="0.4">
      <c r="B197" s="233" t="s">
        <v>143</v>
      </c>
      <c r="C197" s="235"/>
      <c r="D197" s="236"/>
      <c r="E197" s="236"/>
      <c r="F197" s="142"/>
      <c r="G197" s="134">
        <f t="shared" si="97"/>
        <v>0</v>
      </c>
      <c r="H197" s="134">
        <f t="shared" si="97"/>
        <v>0</v>
      </c>
      <c r="I197" s="134">
        <f t="shared" si="97"/>
        <v>0</v>
      </c>
      <c r="J197" s="134">
        <f t="shared" si="97"/>
        <v>0</v>
      </c>
      <c r="K197" s="134">
        <f t="shared" si="97"/>
        <v>0</v>
      </c>
      <c r="L197" s="134">
        <f t="shared" si="97"/>
        <v>0</v>
      </c>
      <c r="M197" s="134">
        <f t="shared" si="97"/>
        <v>0</v>
      </c>
      <c r="N197" s="134">
        <f t="shared" si="97"/>
        <v>0</v>
      </c>
      <c r="O197" s="134">
        <f t="shared" si="97"/>
        <v>0</v>
      </c>
      <c r="P197" s="134">
        <f t="shared" si="97"/>
        <v>0</v>
      </c>
      <c r="Q197" s="134">
        <f t="shared" si="97"/>
        <v>0</v>
      </c>
      <c r="R197" s="134">
        <f t="shared" si="97"/>
        <v>0</v>
      </c>
      <c r="S197" s="134">
        <f t="shared" si="97"/>
        <v>0</v>
      </c>
      <c r="T197" s="134">
        <f t="shared" si="97"/>
        <v>0</v>
      </c>
    </row>
    <row r="198" spans="2:20" x14ac:dyDescent="0.4">
      <c r="B198" s="213"/>
      <c r="C198" s="213"/>
      <c r="D198" s="213"/>
      <c r="E198" s="213"/>
      <c r="F198" s="213"/>
      <c r="G198" s="213"/>
      <c r="H198" s="213"/>
      <c r="I198" s="213"/>
      <c r="J198" s="213"/>
      <c r="K198" s="213"/>
      <c r="L198" s="213"/>
      <c r="M198" s="213"/>
      <c r="N198" s="213"/>
      <c r="O198" s="213"/>
      <c r="P198" s="213"/>
      <c r="Q198" s="213"/>
      <c r="R198" s="213"/>
      <c r="S198" s="213"/>
      <c r="T198" s="213"/>
    </row>
    <row r="199" spans="2:20" x14ac:dyDescent="0.4">
      <c r="B199" s="441" t="str">
        <f>B191</f>
        <v>Offering</v>
      </c>
      <c r="C199" s="441" t="s">
        <v>0</v>
      </c>
      <c r="D199" s="441" t="s">
        <v>38</v>
      </c>
      <c r="E199" s="441" t="s">
        <v>88</v>
      </c>
      <c r="F199" s="43" t="s">
        <v>142</v>
      </c>
      <c r="G199" s="227"/>
      <c r="H199" s="227"/>
      <c r="I199" s="227"/>
      <c r="J199" s="227"/>
      <c r="K199" s="227"/>
      <c r="L199" s="227"/>
      <c r="M199" s="227"/>
      <c r="N199" s="227"/>
      <c r="O199" s="227"/>
      <c r="P199" s="227"/>
      <c r="Q199" s="227"/>
      <c r="R199" s="227"/>
      <c r="S199" s="227"/>
      <c r="T199" s="227"/>
    </row>
    <row r="200" spans="2:20" s="240" customFormat="1" x14ac:dyDescent="0.4">
      <c r="B200" s="446"/>
      <c r="C200" s="446"/>
      <c r="D200" s="446"/>
      <c r="E200" s="446"/>
      <c r="F200" s="241">
        <v>2033</v>
      </c>
      <c r="G200" s="241">
        <v>2034</v>
      </c>
      <c r="H200" s="241">
        <v>2035</v>
      </c>
      <c r="I200" s="241">
        <v>2036</v>
      </c>
      <c r="J200" s="241">
        <v>2037</v>
      </c>
      <c r="K200" s="241">
        <v>2038</v>
      </c>
      <c r="L200" s="241">
        <v>2039</v>
      </c>
      <c r="M200" s="241">
        <v>2040</v>
      </c>
      <c r="N200" s="241">
        <v>2041</v>
      </c>
      <c r="O200" s="241">
        <v>2042</v>
      </c>
      <c r="P200" s="241">
        <v>2043</v>
      </c>
      <c r="Q200" s="241">
        <v>2044</v>
      </c>
      <c r="R200" s="241">
        <v>2045</v>
      </c>
      <c r="S200" s="241">
        <v>2046</v>
      </c>
      <c r="T200" s="241">
        <v>2047</v>
      </c>
    </row>
    <row r="201" spans="2:20" x14ac:dyDescent="0.4">
      <c r="B201" s="4" t="str">
        <f t="shared" ref="B201:E202" si="98">B193</f>
        <v>Custom Incentives</v>
      </c>
      <c r="C201" s="10">
        <f t="shared" si="98"/>
        <v>15.403883349359518</v>
      </c>
      <c r="D201" s="5">
        <f t="shared" si="98"/>
        <v>21661.426346991382</v>
      </c>
      <c r="E201" s="64">
        <f t="shared" si="98"/>
        <v>0.82199999999999984</v>
      </c>
      <c r="F201" s="36">
        <f>W186</f>
        <v>10688.918124506381</v>
      </c>
      <c r="G201" s="36">
        <f t="shared" ref="G201:S201" si="99">X186</f>
        <v>7255.3251102328504</v>
      </c>
      <c r="H201" s="36">
        <f t="shared" si="99"/>
        <v>4444.4118405994777</v>
      </c>
      <c r="I201" s="36">
        <f t="shared" si="99"/>
        <v>3156.6851869405518</v>
      </c>
      <c r="J201" s="36">
        <f t="shared" si="99"/>
        <v>1714.075425282887</v>
      </c>
      <c r="K201" s="36">
        <f t="shared" si="99"/>
        <v>1714.075425282887</v>
      </c>
      <c r="L201" s="36">
        <f t="shared" si="99"/>
        <v>1711.7161719766505</v>
      </c>
      <c r="M201" s="36">
        <f t="shared" si="99"/>
        <v>1676.1145987583263</v>
      </c>
      <c r="N201" s="36">
        <f t="shared" si="99"/>
        <v>1249.466103734663</v>
      </c>
      <c r="O201" s="36">
        <f t="shared" si="99"/>
        <v>885.32107198786798</v>
      </c>
      <c r="P201" s="36">
        <f t="shared" si="99"/>
        <v>699.43879145355731</v>
      </c>
      <c r="Q201" s="36">
        <f t="shared" si="99"/>
        <v>52.6656660916154</v>
      </c>
      <c r="R201" s="36">
        <f t="shared" si="99"/>
        <v>49.045454219740066</v>
      </c>
      <c r="S201" s="36">
        <f t="shared" si="99"/>
        <v>0</v>
      </c>
      <c r="T201" s="36">
        <v>0</v>
      </c>
    </row>
    <row r="202" spans="2:20" x14ac:dyDescent="0.4">
      <c r="B202" s="4" t="str">
        <f t="shared" si="98"/>
        <v>New Construction Lighting</v>
      </c>
      <c r="C202" s="10">
        <f t="shared" si="98"/>
        <v>12.532531849449194</v>
      </c>
      <c r="D202" s="5">
        <f t="shared" si="98"/>
        <v>5921.1726981829461</v>
      </c>
      <c r="E202" s="64">
        <f t="shared" si="98"/>
        <v>0.82199999999999973</v>
      </c>
      <c r="F202" s="36">
        <f>W187</f>
        <v>1510.5419236362359</v>
      </c>
      <c r="G202" s="36">
        <f t="shared" ref="G202:S202" si="100">X187</f>
        <v>823.06908949489457</v>
      </c>
      <c r="H202" s="36">
        <f t="shared" si="100"/>
        <v>319.20113240916527</v>
      </c>
      <c r="I202" s="36">
        <f t="shared" si="100"/>
        <v>146.99012820483981</v>
      </c>
      <c r="J202" s="36">
        <f t="shared" si="100"/>
        <v>0</v>
      </c>
      <c r="K202" s="36">
        <f t="shared" si="100"/>
        <v>0</v>
      </c>
      <c r="L202" s="36">
        <f t="shared" si="100"/>
        <v>0</v>
      </c>
      <c r="M202" s="36">
        <f t="shared" si="100"/>
        <v>0</v>
      </c>
      <c r="N202" s="36">
        <f t="shared" si="100"/>
        <v>0</v>
      </c>
      <c r="O202" s="36">
        <f t="shared" si="100"/>
        <v>0</v>
      </c>
      <c r="P202" s="36">
        <f t="shared" si="100"/>
        <v>0</v>
      </c>
      <c r="Q202" s="36">
        <f t="shared" si="100"/>
        <v>0</v>
      </c>
      <c r="R202" s="36">
        <f t="shared" si="100"/>
        <v>0</v>
      </c>
      <c r="S202" s="36">
        <f t="shared" si="100"/>
        <v>0</v>
      </c>
      <c r="T202" s="36">
        <v>0</v>
      </c>
    </row>
    <row r="203" spans="2:20" x14ac:dyDescent="0.4">
      <c r="B203" s="233" t="s">
        <v>58</v>
      </c>
      <c r="C203" s="234"/>
      <c r="D203" s="137">
        <f>SUM(D201:D202)</f>
        <v>27582.599045174327</v>
      </c>
      <c r="E203" s="232">
        <f>G203/D203</f>
        <v>0.2928800939497066</v>
      </c>
      <c r="F203" s="134">
        <f t="shared" ref="F203:S205" si="101">W161</f>
        <v>12199.460048142619</v>
      </c>
      <c r="G203" s="134">
        <f t="shared" si="101"/>
        <v>8078.3941997277452</v>
      </c>
      <c r="H203" s="134">
        <f t="shared" si="101"/>
        <v>4763.6129730086423</v>
      </c>
      <c r="I203" s="134">
        <f t="shared" si="101"/>
        <v>3303.6753151453913</v>
      </c>
      <c r="J203" s="134">
        <f t="shared" si="101"/>
        <v>1714.075425282887</v>
      </c>
      <c r="K203" s="134">
        <f t="shared" si="101"/>
        <v>1714.075425282887</v>
      </c>
      <c r="L203" s="134">
        <f t="shared" si="101"/>
        <v>1711.7161719766505</v>
      </c>
      <c r="M203" s="134">
        <f t="shared" si="101"/>
        <v>1676.1145987583263</v>
      </c>
      <c r="N203" s="134">
        <f t="shared" si="101"/>
        <v>1249.466103734663</v>
      </c>
      <c r="O203" s="134">
        <f t="shared" si="101"/>
        <v>885.32107198786798</v>
      </c>
      <c r="P203" s="134">
        <f t="shared" si="101"/>
        <v>699.43879145355731</v>
      </c>
      <c r="Q203" s="134">
        <f t="shared" si="101"/>
        <v>52.6656660916154</v>
      </c>
      <c r="R203" s="134">
        <f t="shared" si="101"/>
        <v>49.045454219740066</v>
      </c>
      <c r="S203" s="134">
        <f t="shared" si="101"/>
        <v>0</v>
      </c>
      <c r="T203" s="134">
        <f t="shared" ref="T203:T204" si="102">AI195</f>
        <v>0</v>
      </c>
    </row>
    <row r="204" spans="2:20" x14ac:dyDescent="0.4">
      <c r="B204" s="233" t="s">
        <v>141</v>
      </c>
      <c r="C204" s="235"/>
      <c r="D204" s="236"/>
      <c r="E204" s="237"/>
      <c r="F204" s="134">
        <f t="shared" si="101"/>
        <v>10473.436366990683</v>
      </c>
      <c r="G204" s="134">
        <f t="shared" si="101"/>
        <v>14594.502215405557</v>
      </c>
      <c r="H204" s="134">
        <f t="shared" si="101"/>
        <v>17909.283442124659</v>
      </c>
      <c r="I204" s="134">
        <f t="shared" si="101"/>
        <v>19369.22109998791</v>
      </c>
      <c r="J204" s="134">
        <f t="shared" si="101"/>
        <v>20958.820989850414</v>
      </c>
      <c r="K204" s="134">
        <f t="shared" si="101"/>
        <v>20958.820989850414</v>
      </c>
      <c r="L204" s="134">
        <f t="shared" si="101"/>
        <v>20961.18024315665</v>
      </c>
      <c r="M204" s="134">
        <f t="shared" si="101"/>
        <v>20996.781816374976</v>
      </c>
      <c r="N204" s="134">
        <f t="shared" si="101"/>
        <v>21423.430311398639</v>
      </c>
      <c r="O204" s="134">
        <f t="shared" si="101"/>
        <v>21787.575343145432</v>
      </c>
      <c r="P204" s="134">
        <f t="shared" si="101"/>
        <v>21973.457623679744</v>
      </c>
      <c r="Q204" s="134">
        <f t="shared" si="101"/>
        <v>22620.230749041686</v>
      </c>
      <c r="R204" s="134">
        <f t="shared" si="101"/>
        <v>22623.850960913562</v>
      </c>
      <c r="S204" s="134">
        <f t="shared" si="101"/>
        <v>22672.896415133302</v>
      </c>
      <c r="T204" s="134">
        <f t="shared" si="102"/>
        <v>0</v>
      </c>
    </row>
    <row r="205" spans="2:20" x14ac:dyDescent="0.4">
      <c r="B205" s="233" t="s">
        <v>143</v>
      </c>
      <c r="C205" s="235"/>
      <c r="D205" s="236"/>
      <c r="E205" s="237"/>
      <c r="F205" s="134">
        <f t="shared" si="101"/>
        <v>0</v>
      </c>
      <c r="G205" s="134">
        <f t="shared" si="101"/>
        <v>0</v>
      </c>
      <c r="H205" s="134">
        <f t="shared" si="101"/>
        <v>0</v>
      </c>
      <c r="I205" s="134">
        <f t="shared" si="101"/>
        <v>0</v>
      </c>
      <c r="J205" s="134">
        <f t="shared" si="101"/>
        <v>0</v>
      </c>
      <c r="K205" s="134">
        <f t="shared" si="101"/>
        <v>0</v>
      </c>
      <c r="L205" s="134">
        <f t="shared" si="101"/>
        <v>0</v>
      </c>
      <c r="M205" s="134">
        <f t="shared" si="101"/>
        <v>0</v>
      </c>
      <c r="N205" s="134">
        <f t="shared" si="101"/>
        <v>0</v>
      </c>
      <c r="O205" s="134">
        <f t="shared" si="101"/>
        <v>0</v>
      </c>
      <c r="P205" s="134">
        <f t="shared" si="101"/>
        <v>0</v>
      </c>
      <c r="Q205" s="134">
        <f t="shared" si="101"/>
        <v>0</v>
      </c>
      <c r="R205" s="134">
        <f t="shared" si="101"/>
        <v>0</v>
      </c>
      <c r="S205" s="134">
        <f t="shared" si="101"/>
        <v>0</v>
      </c>
      <c r="T205" s="134">
        <f>S205</f>
        <v>0</v>
      </c>
    </row>
    <row r="206" spans="2:20" x14ac:dyDescent="0.4">
      <c r="B206" s="136" t="s">
        <v>205</v>
      </c>
      <c r="C206" s="143">
        <f>SUMPRODUCT(C201:C202,D201:D202)/D203</f>
        <v>14.787488640495773</v>
      </c>
      <c r="D206" s="213"/>
      <c r="E206" s="213"/>
      <c r="F206" s="213"/>
      <c r="G206" s="213"/>
      <c r="H206" s="213"/>
      <c r="I206" s="213"/>
      <c r="J206" s="213"/>
      <c r="K206" s="213"/>
      <c r="L206" s="213"/>
      <c r="M206" s="213"/>
      <c r="N206" s="213"/>
      <c r="O206" s="213"/>
      <c r="P206" s="213"/>
      <c r="Q206" s="213"/>
      <c r="R206" s="213"/>
      <c r="S206" s="213"/>
      <c r="T206" s="213"/>
    </row>
    <row r="207" spans="2:20" x14ac:dyDescent="0.4">
      <c r="B207" s="239"/>
      <c r="C207" s="239"/>
      <c r="D207" s="239"/>
      <c r="E207" s="239"/>
      <c r="F207" s="239"/>
      <c r="G207" s="239"/>
      <c r="H207" s="239"/>
      <c r="I207" s="239"/>
      <c r="J207" s="239"/>
      <c r="K207" s="239"/>
      <c r="L207" s="239"/>
      <c r="M207" s="239"/>
      <c r="N207" s="239"/>
      <c r="O207" s="239"/>
      <c r="P207" s="239"/>
      <c r="Q207" s="239"/>
      <c r="R207" s="239"/>
      <c r="S207" s="239"/>
      <c r="T207" s="239"/>
    </row>
    <row r="208" spans="2:20" x14ac:dyDescent="0.4">
      <c r="B208" s="441" t="s">
        <v>234</v>
      </c>
      <c r="C208" s="441" t="s">
        <v>0</v>
      </c>
      <c r="D208" s="441" t="s">
        <v>38</v>
      </c>
      <c r="E208" s="441" t="s">
        <v>88</v>
      </c>
      <c r="F208" s="43" t="s">
        <v>142</v>
      </c>
      <c r="G208" s="227"/>
      <c r="H208" s="227"/>
      <c r="I208" s="227"/>
      <c r="J208" s="227"/>
      <c r="K208" s="227"/>
      <c r="L208" s="227"/>
      <c r="M208" s="227"/>
      <c r="N208" s="227"/>
      <c r="O208" s="227"/>
      <c r="P208" s="227"/>
      <c r="Q208" s="227"/>
      <c r="R208" s="227"/>
      <c r="S208" s="227"/>
      <c r="T208" s="227"/>
    </row>
    <row r="209" spans="2:20" s="240" customFormat="1" x14ac:dyDescent="0.4">
      <c r="B209" s="446"/>
      <c r="C209" s="446"/>
      <c r="D209" s="446"/>
      <c r="E209" s="446"/>
      <c r="F209" s="241">
        <v>2018</v>
      </c>
      <c r="G209" s="241">
        <v>2019</v>
      </c>
      <c r="H209" s="241">
        <v>2020</v>
      </c>
      <c r="I209" s="241">
        <v>2021</v>
      </c>
      <c r="J209" s="241">
        <v>2022</v>
      </c>
      <c r="K209" s="241">
        <v>2023</v>
      </c>
      <c r="L209" s="241">
        <v>2024</v>
      </c>
      <c r="M209" s="241">
        <v>2025</v>
      </c>
      <c r="N209" s="241">
        <v>2026</v>
      </c>
      <c r="O209" s="241">
        <v>2027</v>
      </c>
      <c r="P209" s="241">
        <v>2028</v>
      </c>
      <c r="Q209" s="241">
        <v>2029</v>
      </c>
      <c r="R209" s="241">
        <v>2030</v>
      </c>
      <c r="S209" s="241">
        <v>2031</v>
      </c>
      <c r="T209" s="241">
        <v>2032</v>
      </c>
    </row>
    <row r="210" spans="2:20" x14ac:dyDescent="0.4">
      <c r="B210" s="4" t="str">
        <f>B188</f>
        <v>Custom Gas Conversion</v>
      </c>
      <c r="C210" s="10">
        <f t="shared" ref="C210:D210" si="103">C188</f>
        <v>14.385980887665491</v>
      </c>
      <c r="D210" s="5">
        <f t="shared" si="103"/>
        <v>2858.1589386790588</v>
      </c>
      <c r="E210" s="64">
        <f>G210/D210</f>
        <v>0.93899999999999995</v>
      </c>
      <c r="F210" s="79"/>
      <c r="G210" s="36">
        <f>I188</f>
        <v>2683.811243419636</v>
      </c>
      <c r="H210" s="36">
        <f t="shared" ref="H210:T210" si="104">J188</f>
        <v>2683.811243419636</v>
      </c>
      <c r="I210" s="36">
        <f t="shared" si="104"/>
        <v>2683.811243419636</v>
      </c>
      <c r="J210" s="36">
        <f t="shared" si="104"/>
        <v>2683.811243419636</v>
      </c>
      <c r="K210" s="36">
        <f t="shared" si="104"/>
        <v>2683.811243419636</v>
      </c>
      <c r="L210" s="36">
        <f t="shared" si="104"/>
        <v>2683.811243419636</v>
      </c>
      <c r="M210" s="36">
        <f t="shared" si="104"/>
        <v>2683.811243419636</v>
      </c>
      <c r="N210" s="36">
        <f t="shared" si="104"/>
        <v>2683.811243419636</v>
      </c>
      <c r="O210" s="36">
        <f t="shared" si="104"/>
        <v>2683.811243419636</v>
      </c>
      <c r="P210" s="36">
        <f t="shared" si="104"/>
        <v>2683.811243419636</v>
      </c>
      <c r="Q210" s="36">
        <f t="shared" si="104"/>
        <v>2683.811243419636</v>
      </c>
      <c r="R210" s="36">
        <f t="shared" si="104"/>
        <v>2683.811243419636</v>
      </c>
      <c r="S210" s="36">
        <f t="shared" si="104"/>
        <v>2586.2735950781994</v>
      </c>
      <c r="T210" s="36">
        <f t="shared" si="104"/>
        <v>2415.75785245012</v>
      </c>
    </row>
    <row r="211" spans="2:20" x14ac:dyDescent="0.4">
      <c r="B211" s="233" t="s">
        <v>58</v>
      </c>
      <c r="C211" s="234"/>
      <c r="D211" s="137">
        <f>SUM(D210:D210)</f>
        <v>2858.1589386790588</v>
      </c>
      <c r="E211" s="232">
        <f>G211/D211</f>
        <v>0.93899999999999995</v>
      </c>
      <c r="F211" s="142"/>
      <c r="G211" s="134">
        <f>G210</f>
        <v>2683.811243419636</v>
      </c>
      <c r="H211" s="134">
        <f t="shared" ref="H211:T211" si="105">H210</f>
        <v>2683.811243419636</v>
      </c>
      <c r="I211" s="134">
        <f t="shared" si="105"/>
        <v>2683.811243419636</v>
      </c>
      <c r="J211" s="134">
        <f t="shared" si="105"/>
        <v>2683.811243419636</v>
      </c>
      <c r="K211" s="134">
        <f t="shared" si="105"/>
        <v>2683.811243419636</v>
      </c>
      <c r="L211" s="134">
        <f t="shared" si="105"/>
        <v>2683.811243419636</v>
      </c>
      <c r="M211" s="134">
        <f t="shared" si="105"/>
        <v>2683.811243419636</v>
      </c>
      <c r="N211" s="134">
        <f t="shared" si="105"/>
        <v>2683.811243419636</v>
      </c>
      <c r="O211" s="134">
        <f t="shared" si="105"/>
        <v>2683.811243419636</v>
      </c>
      <c r="P211" s="134">
        <f t="shared" si="105"/>
        <v>2683.811243419636</v>
      </c>
      <c r="Q211" s="134">
        <f t="shared" si="105"/>
        <v>2683.811243419636</v>
      </c>
      <c r="R211" s="134">
        <f t="shared" si="105"/>
        <v>2683.811243419636</v>
      </c>
      <c r="S211" s="134">
        <f t="shared" si="105"/>
        <v>2586.2735950781994</v>
      </c>
      <c r="T211" s="134">
        <f t="shared" si="105"/>
        <v>2415.75785245012</v>
      </c>
    </row>
    <row r="212" spans="2:20" x14ac:dyDescent="0.4">
      <c r="B212" s="233" t="s">
        <v>141</v>
      </c>
      <c r="C212" s="235"/>
      <c r="D212" s="236"/>
      <c r="E212" s="237"/>
      <c r="F212" s="238"/>
      <c r="G212" s="134">
        <f t="shared" ref="G212:G213" si="106">I180</f>
        <v>0</v>
      </c>
      <c r="H212" s="134">
        <f>G211-H211</f>
        <v>0</v>
      </c>
      <c r="I212" s="134">
        <f t="shared" ref="I212:T212" si="107">H211-I211</f>
        <v>0</v>
      </c>
      <c r="J212" s="134">
        <f t="shared" si="107"/>
        <v>0</v>
      </c>
      <c r="K212" s="134">
        <f t="shared" si="107"/>
        <v>0</v>
      </c>
      <c r="L212" s="134">
        <f t="shared" si="107"/>
        <v>0</v>
      </c>
      <c r="M212" s="134">
        <f t="shared" si="107"/>
        <v>0</v>
      </c>
      <c r="N212" s="134">
        <f t="shared" si="107"/>
        <v>0</v>
      </c>
      <c r="O212" s="134">
        <f t="shared" si="107"/>
        <v>0</v>
      </c>
      <c r="P212" s="134">
        <f t="shared" si="107"/>
        <v>0</v>
      </c>
      <c r="Q212" s="134">
        <f t="shared" si="107"/>
        <v>0</v>
      </c>
      <c r="R212" s="134">
        <f t="shared" si="107"/>
        <v>0</v>
      </c>
      <c r="S212" s="134">
        <f t="shared" si="107"/>
        <v>97.537648341436579</v>
      </c>
      <c r="T212" s="134">
        <f t="shared" si="107"/>
        <v>170.51574262807935</v>
      </c>
    </row>
    <row r="213" spans="2:20" x14ac:dyDescent="0.4">
      <c r="B213" s="233" t="s">
        <v>143</v>
      </c>
      <c r="C213" s="235"/>
      <c r="D213" s="236"/>
      <c r="E213" s="236"/>
      <c r="F213" s="142"/>
      <c r="G213" s="134">
        <f t="shared" si="106"/>
        <v>0</v>
      </c>
      <c r="H213" s="134">
        <f t="shared" ref="H213" si="108">J181</f>
        <v>0</v>
      </c>
      <c r="I213" s="134">
        <f t="shared" ref="I213" si="109">K181</f>
        <v>0</v>
      </c>
      <c r="J213" s="134">
        <f t="shared" ref="J213" si="110">L181</f>
        <v>0</v>
      </c>
      <c r="K213" s="134">
        <f t="shared" ref="K213" si="111">M181</f>
        <v>0</v>
      </c>
      <c r="L213" s="134">
        <f t="shared" ref="L213" si="112">N181</f>
        <v>0</v>
      </c>
      <c r="M213" s="134">
        <f t="shared" ref="M213" si="113">O181</f>
        <v>0</v>
      </c>
      <c r="N213" s="134">
        <f t="shared" ref="N213" si="114">P181</f>
        <v>0</v>
      </c>
      <c r="O213" s="134">
        <f t="shared" ref="O213" si="115">Q181</f>
        <v>0</v>
      </c>
      <c r="P213" s="134">
        <f t="shared" ref="P213" si="116">R181</f>
        <v>0</v>
      </c>
      <c r="Q213" s="134">
        <f t="shared" ref="Q213" si="117">S181</f>
        <v>0</v>
      </c>
      <c r="R213" s="134">
        <f t="shared" ref="R213" si="118">T181</f>
        <v>0</v>
      </c>
      <c r="S213" s="134">
        <f t="shared" ref="S213" si="119">U181</f>
        <v>0</v>
      </c>
      <c r="T213" s="134">
        <f t="shared" ref="T213" si="120">V181</f>
        <v>0</v>
      </c>
    </row>
    <row r="214" spans="2:20" x14ac:dyDescent="0.4">
      <c r="B214" s="213"/>
      <c r="C214" s="213"/>
      <c r="D214" s="213"/>
      <c r="E214" s="213"/>
      <c r="F214" s="213"/>
      <c r="G214" s="213"/>
      <c r="H214" s="213"/>
      <c r="I214" s="213"/>
      <c r="J214" s="213"/>
      <c r="K214" s="213"/>
      <c r="L214" s="213"/>
      <c r="M214" s="213"/>
      <c r="N214" s="213"/>
      <c r="O214" s="213"/>
      <c r="P214" s="213"/>
      <c r="Q214" s="213"/>
      <c r="R214" s="213"/>
      <c r="S214" s="213"/>
      <c r="T214" s="213"/>
    </row>
    <row r="215" spans="2:20" x14ac:dyDescent="0.4">
      <c r="B215" s="441" t="str">
        <f>B208</f>
        <v>Offering</v>
      </c>
      <c r="C215" s="441" t="s">
        <v>0</v>
      </c>
      <c r="D215" s="441" t="s">
        <v>38</v>
      </c>
      <c r="E215" s="441" t="s">
        <v>88</v>
      </c>
      <c r="F215" s="43" t="s">
        <v>142</v>
      </c>
      <c r="G215" s="227"/>
      <c r="H215" s="227"/>
      <c r="I215" s="227"/>
      <c r="J215" s="227"/>
      <c r="K215" s="227"/>
      <c r="L215" s="227"/>
      <c r="M215" s="227"/>
      <c r="N215" s="227"/>
      <c r="O215" s="227"/>
      <c r="P215" s="227"/>
      <c r="Q215" s="227"/>
      <c r="R215" s="227"/>
      <c r="S215" s="227"/>
      <c r="T215" s="227"/>
    </row>
    <row r="216" spans="2:20" s="240" customFormat="1" x14ac:dyDescent="0.4">
      <c r="B216" s="446"/>
      <c r="C216" s="446"/>
      <c r="D216" s="446"/>
      <c r="E216" s="446"/>
      <c r="F216" s="241">
        <v>2033</v>
      </c>
      <c r="G216" s="241">
        <v>2034</v>
      </c>
      <c r="H216" s="241">
        <v>2035</v>
      </c>
      <c r="I216" s="241">
        <v>2036</v>
      </c>
      <c r="J216" s="241">
        <v>2037</v>
      </c>
      <c r="K216" s="241">
        <v>2038</v>
      </c>
      <c r="L216" s="241">
        <v>2039</v>
      </c>
      <c r="M216" s="241">
        <v>2040</v>
      </c>
      <c r="N216" s="241">
        <v>2041</v>
      </c>
      <c r="O216" s="241">
        <v>2042</v>
      </c>
      <c r="P216" s="241">
        <v>2043</v>
      </c>
      <c r="Q216" s="241">
        <v>2044</v>
      </c>
      <c r="R216" s="241">
        <v>2045</v>
      </c>
      <c r="S216" s="241">
        <v>2046</v>
      </c>
      <c r="T216" s="241">
        <v>2047</v>
      </c>
    </row>
    <row r="217" spans="2:20" x14ac:dyDescent="0.4">
      <c r="B217" s="4" t="str">
        <f>B210</f>
        <v>Custom Gas Conversion</v>
      </c>
      <c r="C217" s="10">
        <f>C210</f>
        <v>14.385980887665491</v>
      </c>
      <c r="D217" s="5">
        <f>D210</f>
        <v>2858.1589386790588</v>
      </c>
      <c r="E217" s="64">
        <f>E210</f>
        <v>0.93899999999999995</v>
      </c>
      <c r="F217" s="36">
        <f>W188</f>
        <v>1401.4908853726829</v>
      </c>
      <c r="G217" s="36">
        <f t="shared" ref="G217:S217" si="121">X188</f>
        <v>0</v>
      </c>
      <c r="H217" s="36">
        <f t="shared" si="121"/>
        <v>0</v>
      </c>
      <c r="I217" s="36">
        <f t="shared" si="121"/>
        <v>0</v>
      </c>
      <c r="J217" s="36">
        <f t="shared" si="121"/>
        <v>0</v>
      </c>
      <c r="K217" s="36">
        <f t="shared" si="121"/>
        <v>0</v>
      </c>
      <c r="L217" s="36">
        <f t="shared" si="121"/>
        <v>0</v>
      </c>
      <c r="M217" s="36">
        <f t="shared" si="121"/>
        <v>0</v>
      </c>
      <c r="N217" s="36">
        <f t="shared" si="121"/>
        <v>0</v>
      </c>
      <c r="O217" s="36">
        <f t="shared" si="121"/>
        <v>0</v>
      </c>
      <c r="P217" s="36">
        <f t="shared" si="121"/>
        <v>0</v>
      </c>
      <c r="Q217" s="36">
        <f t="shared" si="121"/>
        <v>0</v>
      </c>
      <c r="R217" s="36">
        <f t="shared" si="121"/>
        <v>0</v>
      </c>
      <c r="S217" s="36">
        <f t="shared" si="121"/>
        <v>0</v>
      </c>
      <c r="T217" s="36">
        <v>0</v>
      </c>
    </row>
    <row r="218" spans="2:20" x14ac:dyDescent="0.4">
      <c r="B218" s="233" t="s">
        <v>58</v>
      </c>
      <c r="C218" s="234"/>
      <c r="D218" s="137">
        <f>SUM(D217:D217)</f>
        <v>2858.1589386790588</v>
      </c>
      <c r="E218" s="232">
        <f>E211</f>
        <v>0.93899999999999995</v>
      </c>
      <c r="F218" s="134">
        <f>F217</f>
        <v>1401.4908853726829</v>
      </c>
      <c r="G218" s="134">
        <f t="shared" ref="G218:T218" si="122">G217</f>
        <v>0</v>
      </c>
      <c r="H218" s="134">
        <f t="shared" si="122"/>
        <v>0</v>
      </c>
      <c r="I218" s="134">
        <f t="shared" si="122"/>
        <v>0</v>
      </c>
      <c r="J218" s="134">
        <f t="shared" si="122"/>
        <v>0</v>
      </c>
      <c r="K218" s="134">
        <f t="shared" si="122"/>
        <v>0</v>
      </c>
      <c r="L218" s="134">
        <f t="shared" si="122"/>
        <v>0</v>
      </c>
      <c r="M218" s="134">
        <f t="shared" si="122"/>
        <v>0</v>
      </c>
      <c r="N218" s="134">
        <f t="shared" si="122"/>
        <v>0</v>
      </c>
      <c r="O218" s="134">
        <f t="shared" si="122"/>
        <v>0</v>
      </c>
      <c r="P218" s="134">
        <f t="shared" si="122"/>
        <v>0</v>
      </c>
      <c r="Q218" s="134">
        <f t="shared" si="122"/>
        <v>0</v>
      </c>
      <c r="R218" s="134">
        <f t="shared" si="122"/>
        <v>0</v>
      </c>
      <c r="S218" s="134">
        <f t="shared" si="122"/>
        <v>0</v>
      </c>
      <c r="T218" s="134">
        <f t="shared" si="122"/>
        <v>0</v>
      </c>
    </row>
    <row r="219" spans="2:20" x14ac:dyDescent="0.4">
      <c r="B219" s="233" t="s">
        <v>141</v>
      </c>
      <c r="C219" s="235"/>
      <c r="D219" s="236"/>
      <c r="E219" s="237"/>
      <c r="F219" s="134">
        <f>T211-F218</f>
        <v>1014.2669670774371</v>
      </c>
      <c r="G219" s="134">
        <f>F218-G218</f>
        <v>1401.4908853726829</v>
      </c>
      <c r="H219" s="134">
        <f t="shared" ref="H219:T219" si="123">G218-H218</f>
        <v>0</v>
      </c>
      <c r="I219" s="134">
        <f t="shared" si="123"/>
        <v>0</v>
      </c>
      <c r="J219" s="134">
        <f t="shared" si="123"/>
        <v>0</v>
      </c>
      <c r="K219" s="134">
        <f t="shared" si="123"/>
        <v>0</v>
      </c>
      <c r="L219" s="134">
        <f t="shared" si="123"/>
        <v>0</v>
      </c>
      <c r="M219" s="134">
        <f t="shared" si="123"/>
        <v>0</v>
      </c>
      <c r="N219" s="134">
        <f t="shared" si="123"/>
        <v>0</v>
      </c>
      <c r="O219" s="134">
        <f t="shared" si="123"/>
        <v>0</v>
      </c>
      <c r="P219" s="134">
        <f t="shared" si="123"/>
        <v>0</v>
      </c>
      <c r="Q219" s="134">
        <f t="shared" si="123"/>
        <v>0</v>
      </c>
      <c r="R219" s="134">
        <f t="shared" si="123"/>
        <v>0</v>
      </c>
      <c r="S219" s="134">
        <f t="shared" si="123"/>
        <v>0</v>
      </c>
      <c r="T219" s="134">
        <f t="shared" si="123"/>
        <v>0</v>
      </c>
    </row>
    <row r="220" spans="2:20" x14ac:dyDescent="0.4">
      <c r="B220" s="233" t="s">
        <v>143</v>
      </c>
      <c r="C220" s="235"/>
      <c r="D220" s="236"/>
      <c r="E220" s="237"/>
      <c r="F220" s="134">
        <f>$G$211-F218</f>
        <v>1282.3203580469531</v>
      </c>
      <c r="G220" s="134">
        <f t="shared" ref="G220:T220" si="124">$G$211-G218</f>
        <v>2683.811243419636</v>
      </c>
      <c r="H220" s="134">
        <f t="shared" si="124"/>
        <v>2683.811243419636</v>
      </c>
      <c r="I220" s="134">
        <f t="shared" si="124"/>
        <v>2683.811243419636</v>
      </c>
      <c r="J220" s="134">
        <f t="shared" si="124"/>
        <v>2683.811243419636</v>
      </c>
      <c r="K220" s="134">
        <f t="shared" si="124"/>
        <v>2683.811243419636</v>
      </c>
      <c r="L220" s="134">
        <f t="shared" si="124"/>
        <v>2683.811243419636</v>
      </c>
      <c r="M220" s="134">
        <f t="shared" si="124"/>
        <v>2683.811243419636</v>
      </c>
      <c r="N220" s="134">
        <f t="shared" si="124"/>
        <v>2683.811243419636</v>
      </c>
      <c r="O220" s="134">
        <f t="shared" si="124"/>
        <v>2683.811243419636</v>
      </c>
      <c r="P220" s="134">
        <f t="shared" si="124"/>
        <v>2683.811243419636</v>
      </c>
      <c r="Q220" s="134">
        <f t="shared" si="124"/>
        <v>2683.811243419636</v>
      </c>
      <c r="R220" s="134">
        <f t="shared" si="124"/>
        <v>2683.811243419636</v>
      </c>
      <c r="S220" s="134">
        <f t="shared" si="124"/>
        <v>2683.811243419636</v>
      </c>
      <c r="T220" s="134">
        <f t="shared" si="124"/>
        <v>2683.811243419636</v>
      </c>
    </row>
    <row r="221" spans="2:20" x14ac:dyDescent="0.4">
      <c r="B221" s="136" t="s">
        <v>205</v>
      </c>
      <c r="C221" s="143">
        <f>SUMPRODUCT(C217:C217,D217:D217)/D218</f>
        <v>14.385980887665491</v>
      </c>
      <c r="D221" s="213"/>
      <c r="E221" s="213"/>
      <c r="F221" s="213"/>
      <c r="G221" s="213"/>
      <c r="H221" s="213"/>
      <c r="I221" s="213"/>
      <c r="J221" s="213"/>
      <c r="K221" s="213"/>
      <c r="L221" s="213"/>
      <c r="M221" s="213"/>
      <c r="N221" s="213"/>
      <c r="O221" s="213"/>
      <c r="P221" s="213"/>
      <c r="Q221" s="213"/>
      <c r="R221" s="213"/>
      <c r="S221" s="213"/>
      <c r="T221" s="213"/>
    </row>
    <row r="222" spans="2:20" x14ac:dyDescent="0.4">
      <c r="B222" s="239"/>
      <c r="C222" s="239"/>
      <c r="D222" s="239"/>
      <c r="E222" s="239"/>
      <c r="F222" s="239"/>
      <c r="G222" s="239"/>
      <c r="H222" s="239"/>
      <c r="I222" s="239"/>
      <c r="J222" s="239"/>
      <c r="K222" s="239"/>
      <c r="L222" s="239"/>
      <c r="M222" s="239"/>
      <c r="N222" s="239"/>
      <c r="O222" s="239"/>
      <c r="P222" s="239"/>
      <c r="Q222" s="239"/>
      <c r="R222" s="239"/>
      <c r="S222" s="239"/>
      <c r="T222" s="239"/>
    </row>
  </sheetData>
  <mergeCells count="48">
    <mergeCell ref="B215:B216"/>
    <mergeCell ref="C215:C216"/>
    <mergeCell ref="D215:D216"/>
    <mergeCell ref="E215:E216"/>
    <mergeCell ref="B199:B200"/>
    <mergeCell ref="C199:C200"/>
    <mergeCell ref="D199:D200"/>
    <mergeCell ref="E199:E200"/>
    <mergeCell ref="B208:B209"/>
    <mergeCell ref="C208:C209"/>
    <mergeCell ref="D208:D209"/>
    <mergeCell ref="E208:E209"/>
    <mergeCell ref="G184:G185"/>
    <mergeCell ref="H184:AJ184"/>
    <mergeCell ref="G169:G170"/>
    <mergeCell ref="AK184:AK185"/>
    <mergeCell ref="B191:B192"/>
    <mergeCell ref="C191:C192"/>
    <mergeCell ref="D191:D192"/>
    <mergeCell ref="E191:E192"/>
    <mergeCell ref="B184:B185"/>
    <mergeCell ref="C184:C185"/>
    <mergeCell ref="D184:D185"/>
    <mergeCell ref="E184:E185"/>
    <mergeCell ref="F184:F185"/>
    <mergeCell ref="AK3:AK4"/>
    <mergeCell ref="AM3:BO3"/>
    <mergeCell ref="BQ3:CS3"/>
    <mergeCell ref="A165:H165"/>
    <mergeCell ref="A169:A170"/>
    <mergeCell ref="B169:B170"/>
    <mergeCell ref="C169:C170"/>
    <mergeCell ref="E169:E170"/>
    <mergeCell ref="D169:D170"/>
    <mergeCell ref="F169:F170"/>
    <mergeCell ref="H169:AJ169"/>
    <mergeCell ref="AK169:AK170"/>
    <mergeCell ref="A166:H166"/>
    <mergeCell ref="H3:AJ3"/>
    <mergeCell ref="A1:C1"/>
    <mergeCell ref="A2:G2"/>
    <mergeCell ref="A3:A4"/>
    <mergeCell ref="B3:B4"/>
    <mergeCell ref="C3:C4"/>
    <mergeCell ref="D3:D4"/>
    <mergeCell ref="E3:E4"/>
    <mergeCell ref="F3:F4"/>
    <mergeCell ref="G3:G4"/>
  </mergeCells>
  <pageMargins left="0.7" right="0.7" top="0.75" bottom="0.75" header="0.3" footer="0.3"/>
  <pageSetup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F4BF0-C6A5-43F0-93A2-7657241C77B8}">
  <dimension ref="A1:AJ48"/>
  <sheetViews>
    <sheetView workbookViewId="0">
      <selection sqref="A1:C1"/>
    </sheetView>
  </sheetViews>
  <sheetFormatPr defaultColWidth="7.07421875" defaultRowHeight="15" x14ac:dyDescent="0.4"/>
  <cols>
    <col min="1" max="1" width="7.765625" style="321" customWidth="1"/>
    <col min="2" max="2" width="28.765625" style="321" bestFit="1" customWidth="1"/>
    <col min="3" max="3" width="8.07421875" style="321" bestFit="1" customWidth="1"/>
    <col min="4" max="4" width="15.23046875" style="321" customWidth="1"/>
    <col min="5" max="5" width="5.53515625" style="321" bestFit="1" customWidth="1"/>
    <col min="6" max="6" width="15.23046875" style="321" hidden="1" customWidth="1"/>
    <col min="7" max="7" width="7.69140625" style="321" bestFit="1" customWidth="1"/>
    <col min="8" max="35" width="10" style="321" bestFit="1" customWidth="1"/>
    <col min="36" max="36" width="11" style="321" bestFit="1" customWidth="1"/>
    <col min="37" max="16384" width="7.07421875" style="321"/>
  </cols>
  <sheetData>
    <row r="1" spans="1:36" x14ac:dyDescent="0.4">
      <c r="A1" s="523" t="s">
        <v>318</v>
      </c>
      <c r="B1" s="523"/>
      <c r="C1" s="523"/>
      <c r="D1" s="320"/>
      <c r="E1" s="320"/>
    </row>
    <row r="2" spans="1:36" s="324" customFormat="1" x14ac:dyDescent="0.4">
      <c r="A2" s="322"/>
      <c r="B2" s="323"/>
      <c r="G2" s="325"/>
      <c r="H2" s="325">
        <v>1</v>
      </c>
      <c r="I2" s="325">
        <v>2</v>
      </c>
      <c r="J2" s="325">
        <v>3</v>
      </c>
      <c r="K2" s="325">
        <v>4</v>
      </c>
      <c r="L2" s="325">
        <v>5</v>
      </c>
      <c r="M2" s="325">
        <v>6</v>
      </c>
      <c r="N2" s="325">
        <v>7</v>
      </c>
      <c r="O2" s="325">
        <v>8</v>
      </c>
      <c r="P2" s="325">
        <v>9</v>
      </c>
      <c r="Q2" s="325">
        <v>10</v>
      </c>
      <c r="R2" s="325">
        <v>11</v>
      </c>
      <c r="S2" s="325">
        <v>12</v>
      </c>
      <c r="T2" s="325">
        <v>13</v>
      </c>
      <c r="U2" s="325">
        <v>14</v>
      </c>
      <c r="V2" s="325">
        <v>15</v>
      </c>
      <c r="W2" s="325">
        <v>16</v>
      </c>
      <c r="X2" s="325">
        <v>17</v>
      </c>
      <c r="Y2" s="325">
        <v>18</v>
      </c>
      <c r="Z2" s="325">
        <v>19</v>
      </c>
      <c r="AA2" s="325">
        <v>20</v>
      </c>
      <c r="AB2" s="325">
        <v>21</v>
      </c>
      <c r="AC2" s="325">
        <v>22</v>
      </c>
      <c r="AD2" s="325">
        <v>23</v>
      </c>
      <c r="AE2" s="325">
        <v>24</v>
      </c>
      <c r="AF2" s="325">
        <v>25</v>
      </c>
      <c r="AG2" s="325">
        <v>26</v>
      </c>
      <c r="AH2" s="325">
        <v>27</v>
      </c>
      <c r="AI2" s="325">
        <v>28</v>
      </c>
      <c r="AJ2" s="325"/>
    </row>
    <row r="3" spans="1:36" x14ac:dyDescent="0.4">
      <c r="A3" s="524" t="s">
        <v>233</v>
      </c>
      <c r="B3" s="524" t="s">
        <v>234</v>
      </c>
      <c r="C3" s="524" t="s">
        <v>0</v>
      </c>
      <c r="D3" s="517" t="s">
        <v>313</v>
      </c>
      <c r="E3" s="517" t="s">
        <v>88</v>
      </c>
      <c r="F3" s="517" t="s">
        <v>314</v>
      </c>
      <c r="G3" s="519" t="s">
        <v>319</v>
      </c>
      <c r="H3" s="520"/>
      <c r="I3" s="520"/>
      <c r="J3" s="520"/>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521" t="s">
        <v>1</v>
      </c>
    </row>
    <row r="4" spans="1:36" x14ac:dyDescent="0.4">
      <c r="A4" s="525"/>
      <c r="B4" s="526"/>
      <c r="C4" s="525"/>
      <c r="D4" s="518"/>
      <c r="E4" s="518"/>
      <c r="F4" s="518"/>
      <c r="G4" s="326">
        <v>2018</v>
      </c>
      <c r="H4" s="326">
        <v>2019</v>
      </c>
      <c r="I4" s="326">
        <f>H4+1</f>
        <v>2020</v>
      </c>
      <c r="J4" s="326">
        <f t="shared" ref="J4:AI4" si="0">I4+1</f>
        <v>2021</v>
      </c>
      <c r="K4" s="326">
        <f t="shared" si="0"/>
        <v>2022</v>
      </c>
      <c r="L4" s="326">
        <f t="shared" si="0"/>
        <v>2023</v>
      </c>
      <c r="M4" s="326">
        <f t="shared" si="0"/>
        <v>2024</v>
      </c>
      <c r="N4" s="326">
        <f t="shared" si="0"/>
        <v>2025</v>
      </c>
      <c r="O4" s="326">
        <f t="shared" si="0"/>
        <v>2026</v>
      </c>
      <c r="P4" s="326">
        <f t="shared" si="0"/>
        <v>2027</v>
      </c>
      <c r="Q4" s="326">
        <f t="shared" si="0"/>
        <v>2028</v>
      </c>
      <c r="R4" s="326">
        <f t="shared" si="0"/>
        <v>2029</v>
      </c>
      <c r="S4" s="326">
        <f t="shared" si="0"/>
        <v>2030</v>
      </c>
      <c r="T4" s="326">
        <f t="shared" si="0"/>
        <v>2031</v>
      </c>
      <c r="U4" s="326">
        <f t="shared" si="0"/>
        <v>2032</v>
      </c>
      <c r="V4" s="326">
        <f t="shared" si="0"/>
        <v>2033</v>
      </c>
      <c r="W4" s="326">
        <f t="shared" si="0"/>
        <v>2034</v>
      </c>
      <c r="X4" s="326">
        <f t="shared" si="0"/>
        <v>2035</v>
      </c>
      <c r="Y4" s="326">
        <f t="shared" si="0"/>
        <v>2036</v>
      </c>
      <c r="Z4" s="326">
        <f t="shared" si="0"/>
        <v>2037</v>
      </c>
      <c r="AA4" s="326">
        <f t="shared" si="0"/>
        <v>2038</v>
      </c>
      <c r="AB4" s="326">
        <f t="shared" si="0"/>
        <v>2039</v>
      </c>
      <c r="AC4" s="326">
        <f t="shared" si="0"/>
        <v>2040</v>
      </c>
      <c r="AD4" s="326">
        <f t="shared" si="0"/>
        <v>2041</v>
      </c>
      <c r="AE4" s="326">
        <f t="shared" si="0"/>
        <v>2042</v>
      </c>
      <c r="AF4" s="326">
        <f t="shared" si="0"/>
        <v>2043</v>
      </c>
      <c r="AG4" s="326">
        <f t="shared" si="0"/>
        <v>2044</v>
      </c>
      <c r="AH4" s="326">
        <f t="shared" si="0"/>
        <v>2045</v>
      </c>
      <c r="AI4" s="326">
        <f t="shared" si="0"/>
        <v>2046</v>
      </c>
      <c r="AJ4" s="522"/>
    </row>
    <row r="5" spans="1:36" x14ac:dyDescent="0.4">
      <c r="A5" s="327">
        <v>1800147</v>
      </c>
      <c r="B5" s="328" t="s">
        <v>315</v>
      </c>
      <c r="C5" s="329">
        <v>5</v>
      </c>
      <c r="D5" s="330">
        <v>162473.82433050976</v>
      </c>
      <c r="E5" s="331">
        <v>0.89</v>
      </c>
      <c r="F5" s="330">
        <v>144601.70365415368</v>
      </c>
      <c r="G5" s="332"/>
      <c r="H5" s="330">
        <f t="shared" ref="H5:AI14" si="1">IF(H$2&lt;$C5,$F5,IF((($C5-H$2+1)&gt;0),($C5-H$2+1)*G5,0))</f>
        <v>144601.70365415368</v>
      </c>
      <c r="I5" s="330">
        <f t="shared" si="1"/>
        <v>144601.70365415368</v>
      </c>
      <c r="J5" s="330">
        <f t="shared" si="1"/>
        <v>144601.70365415368</v>
      </c>
      <c r="K5" s="330">
        <f t="shared" si="1"/>
        <v>144601.70365415368</v>
      </c>
      <c r="L5" s="330">
        <f t="shared" si="1"/>
        <v>144601.70365415368</v>
      </c>
      <c r="M5" s="330">
        <f t="shared" si="1"/>
        <v>0</v>
      </c>
      <c r="N5" s="330">
        <f t="shared" si="1"/>
        <v>0</v>
      </c>
      <c r="O5" s="330">
        <f t="shared" si="1"/>
        <v>0</v>
      </c>
      <c r="P5" s="330">
        <f t="shared" si="1"/>
        <v>0</v>
      </c>
      <c r="Q5" s="330">
        <f t="shared" si="1"/>
        <v>0</v>
      </c>
      <c r="R5" s="330">
        <f t="shared" si="1"/>
        <v>0</v>
      </c>
      <c r="S5" s="330">
        <f t="shared" si="1"/>
        <v>0</v>
      </c>
      <c r="T5" s="330">
        <f t="shared" si="1"/>
        <v>0</v>
      </c>
      <c r="U5" s="330">
        <f t="shared" si="1"/>
        <v>0</v>
      </c>
      <c r="V5" s="330">
        <f t="shared" si="1"/>
        <v>0</v>
      </c>
      <c r="W5" s="330">
        <f t="shared" si="1"/>
        <v>0</v>
      </c>
      <c r="X5" s="330">
        <f t="shared" si="1"/>
        <v>0</v>
      </c>
      <c r="Y5" s="330">
        <f t="shared" si="1"/>
        <v>0</v>
      </c>
      <c r="Z5" s="330">
        <f t="shared" si="1"/>
        <v>0</v>
      </c>
      <c r="AA5" s="330">
        <f t="shared" si="1"/>
        <v>0</v>
      </c>
      <c r="AB5" s="330">
        <f t="shared" si="1"/>
        <v>0</v>
      </c>
      <c r="AC5" s="330">
        <f t="shared" si="1"/>
        <v>0</v>
      </c>
      <c r="AD5" s="330">
        <f t="shared" si="1"/>
        <v>0</v>
      </c>
      <c r="AE5" s="330">
        <f t="shared" si="1"/>
        <v>0</v>
      </c>
      <c r="AF5" s="330">
        <f t="shared" si="1"/>
        <v>0</v>
      </c>
      <c r="AG5" s="330">
        <f t="shared" si="1"/>
        <v>0</v>
      </c>
      <c r="AH5" s="330">
        <f t="shared" si="1"/>
        <v>0</v>
      </c>
      <c r="AI5" s="330">
        <f t="shared" si="1"/>
        <v>0</v>
      </c>
      <c r="AJ5" s="333">
        <f t="shared" ref="AJ5:AJ24" si="2">SUM(G5:AI5)</f>
        <v>723008.51827076846</v>
      </c>
    </row>
    <row r="6" spans="1:36" x14ac:dyDescent="0.4">
      <c r="A6" s="327">
        <v>1801273</v>
      </c>
      <c r="B6" s="328" t="s">
        <v>315</v>
      </c>
      <c r="C6" s="329">
        <v>5</v>
      </c>
      <c r="D6" s="330">
        <v>147939.27809715961</v>
      </c>
      <c r="E6" s="331">
        <v>0.89</v>
      </c>
      <c r="F6" s="330">
        <v>131665.95750647204</v>
      </c>
      <c r="G6" s="332"/>
      <c r="H6" s="330">
        <f t="shared" si="1"/>
        <v>131665.95750647204</v>
      </c>
      <c r="I6" s="330">
        <f t="shared" si="1"/>
        <v>131665.95750647204</v>
      </c>
      <c r="J6" s="330">
        <f t="shared" si="1"/>
        <v>131665.95750647204</v>
      </c>
      <c r="K6" s="330">
        <f t="shared" si="1"/>
        <v>131665.95750647204</v>
      </c>
      <c r="L6" s="330">
        <f t="shared" si="1"/>
        <v>131665.95750647204</v>
      </c>
      <c r="M6" s="330">
        <f t="shared" si="1"/>
        <v>0</v>
      </c>
      <c r="N6" s="330">
        <f t="shared" si="1"/>
        <v>0</v>
      </c>
      <c r="O6" s="330">
        <f t="shared" si="1"/>
        <v>0</v>
      </c>
      <c r="P6" s="330">
        <f t="shared" si="1"/>
        <v>0</v>
      </c>
      <c r="Q6" s="330">
        <f t="shared" si="1"/>
        <v>0</v>
      </c>
      <c r="R6" s="330">
        <f t="shared" si="1"/>
        <v>0</v>
      </c>
      <c r="S6" s="330">
        <f t="shared" si="1"/>
        <v>0</v>
      </c>
      <c r="T6" s="330">
        <f t="shared" si="1"/>
        <v>0</v>
      </c>
      <c r="U6" s="330">
        <f t="shared" si="1"/>
        <v>0</v>
      </c>
      <c r="V6" s="330">
        <f t="shared" si="1"/>
        <v>0</v>
      </c>
      <c r="W6" s="330">
        <f t="shared" si="1"/>
        <v>0</v>
      </c>
      <c r="X6" s="330">
        <f t="shared" si="1"/>
        <v>0</v>
      </c>
      <c r="Y6" s="330">
        <f t="shared" si="1"/>
        <v>0</v>
      </c>
      <c r="Z6" s="330">
        <f t="shared" si="1"/>
        <v>0</v>
      </c>
      <c r="AA6" s="330">
        <f t="shared" si="1"/>
        <v>0</v>
      </c>
      <c r="AB6" s="330">
        <f t="shared" si="1"/>
        <v>0</v>
      </c>
      <c r="AC6" s="330">
        <f t="shared" si="1"/>
        <v>0</v>
      </c>
      <c r="AD6" s="330">
        <f t="shared" si="1"/>
        <v>0</v>
      </c>
      <c r="AE6" s="330">
        <f t="shared" si="1"/>
        <v>0</v>
      </c>
      <c r="AF6" s="330">
        <f t="shared" si="1"/>
        <v>0</v>
      </c>
      <c r="AG6" s="330">
        <f t="shared" si="1"/>
        <v>0</v>
      </c>
      <c r="AH6" s="330">
        <f t="shared" si="1"/>
        <v>0</v>
      </c>
      <c r="AI6" s="330">
        <f t="shared" si="1"/>
        <v>0</v>
      </c>
      <c r="AJ6" s="333">
        <f t="shared" si="2"/>
        <v>658329.78753236018</v>
      </c>
    </row>
    <row r="7" spans="1:36" x14ac:dyDescent="0.4">
      <c r="A7" s="327">
        <v>1801464</v>
      </c>
      <c r="B7" s="328" t="s">
        <v>315</v>
      </c>
      <c r="C7" s="329">
        <v>5</v>
      </c>
      <c r="D7" s="330">
        <v>28268.107140407723</v>
      </c>
      <c r="E7" s="331">
        <v>0.89</v>
      </c>
      <c r="F7" s="330">
        <v>25158.615354962873</v>
      </c>
      <c r="G7" s="332"/>
      <c r="H7" s="330">
        <f t="shared" si="1"/>
        <v>25158.615354962873</v>
      </c>
      <c r="I7" s="330">
        <f t="shared" si="1"/>
        <v>25158.615354962873</v>
      </c>
      <c r="J7" s="330">
        <f t="shared" si="1"/>
        <v>25158.615354962873</v>
      </c>
      <c r="K7" s="330">
        <f t="shared" si="1"/>
        <v>25158.615354962873</v>
      </c>
      <c r="L7" s="330">
        <f t="shared" si="1"/>
        <v>25158.615354962873</v>
      </c>
      <c r="M7" s="330">
        <f t="shared" si="1"/>
        <v>0</v>
      </c>
      <c r="N7" s="330">
        <f t="shared" si="1"/>
        <v>0</v>
      </c>
      <c r="O7" s="330">
        <f t="shared" si="1"/>
        <v>0</v>
      </c>
      <c r="P7" s="330">
        <f t="shared" si="1"/>
        <v>0</v>
      </c>
      <c r="Q7" s="330">
        <f t="shared" si="1"/>
        <v>0</v>
      </c>
      <c r="R7" s="330">
        <f t="shared" si="1"/>
        <v>0</v>
      </c>
      <c r="S7" s="330">
        <f t="shared" si="1"/>
        <v>0</v>
      </c>
      <c r="T7" s="330">
        <f t="shared" si="1"/>
        <v>0</v>
      </c>
      <c r="U7" s="330">
        <f t="shared" si="1"/>
        <v>0</v>
      </c>
      <c r="V7" s="330">
        <f t="shared" si="1"/>
        <v>0</v>
      </c>
      <c r="W7" s="330">
        <f t="shared" si="1"/>
        <v>0</v>
      </c>
      <c r="X7" s="330">
        <f t="shared" si="1"/>
        <v>0</v>
      </c>
      <c r="Y7" s="330">
        <f t="shared" si="1"/>
        <v>0</v>
      </c>
      <c r="Z7" s="330">
        <f t="shared" si="1"/>
        <v>0</v>
      </c>
      <c r="AA7" s="330">
        <f t="shared" si="1"/>
        <v>0</v>
      </c>
      <c r="AB7" s="330">
        <f t="shared" si="1"/>
        <v>0</v>
      </c>
      <c r="AC7" s="330">
        <f t="shared" si="1"/>
        <v>0</v>
      </c>
      <c r="AD7" s="330">
        <f t="shared" si="1"/>
        <v>0</v>
      </c>
      <c r="AE7" s="330">
        <f t="shared" si="1"/>
        <v>0</v>
      </c>
      <c r="AF7" s="330">
        <f t="shared" si="1"/>
        <v>0</v>
      </c>
      <c r="AG7" s="330">
        <f t="shared" si="1"/>
        <v>0</v>
      </c>
      <c r="AH7" s="330">
        <f t="shared" si="1"/>
        <v>0</v>
      </c>
      <c r="AI7" s="330">
        <f t="shared" si="1"/>
        <v>0</v>
      </c>
      <c r="AJ7" s="333">
        <f t="shared" si="2"/>
        <v>125793.07677481437</v>
      </c>
    </row>
    <row r="8" spans="1:36" x14ac:dyDescent="0.4">
      <c r="A8" s="327">
        <v>1801577</v>
      </c>
      <c r="B8" s="328" t="s">
        <v>315</v>
      </c>
      <c r="C8" s="329">
        <v>5</v>
      </c>
      <c r="D8" s="330">
        <v>64831.835746090059</v>
      </c>
      <c r="E8" s="331">
        <v>0.89</v>
      </c>
      <c r="F8" s="330">
        <v>57700.333814020152</v>
      </c>
      <c r="G8" s="332"/>
      <c r="H8" s="330">
        <f t="shared" si="1"/>
        <v>57700.333814020152</v>
      </c>
      <c r="I8" s="330">
        <f t="shared" si="1"/>
        <v>57700.333814020152</v>
      </c>
      <c r="J8" s="330">
        <f t="shared" si="1"/>
        <v>57700.333814020152</v>
      </c>
      <c r="K8" s="330">
        <f t="shared" si="1"/>
        <v>57700.333814020152</v>
      </c>
      <c r="L8" s="330">
        <f t="shared" si="1"/>
        <v>57700.333814020152</v>
      </c>
      <c r="M8" s="330">
        <f t="shared" si="1"/>
        <v>0</v>
      </c>
      <c r="N8" s="330">
        <f t="shared" si="1"/>
        <v>0</v>
      </c>
      <c r="O8" s="330">
        <f t="shared" si="1"/>
        <v>0</v>
      </c>
      <c r="P8" s="330">
        <f t="shared" si="1"/>
        <v>0</v>
      </c>
      <c r="Q8" s="330">
        <f t="shared" si="1"/>
        <v>0</v>
      </c>
      <c r="R8" s="330">
        <f t="shared" si="1"/>
        <v>0</v>
      </c>
      <c r="S8" s="330">
        <f t="shared" si="1"/>
        <v>0</v>
      </c>
      <c r="T8" s="330">
        <f t="shared" si="1"/>
        <v>0</v>
      </c>
      <c r="U8" s="330">
        <f t="shared" si="1"/>
        <v>0</v>
      </c>
      <c r="V8" s="330">
        <f t="shared" si="1"/>
        <v>0</v>
      </c>
      <c r="W8" s="330">
        <f t="shared" si="1"/>
        <v>0</v>
      </c>
      <c r="X8" s="330">
        <f t="shared" si="1"/>
        <v>0</v>
      </c>
      <c r="Y8" s="330">
        <f t="shared" si="1"/>
        <v>0</v>
      </c>
      <c r="Z8" s="330">
        <f t="shared" si="1"/>
        <v>0</v>
      </c>
      <c r="AA8" s="330">
        <f t="shared" si="1"/>
        <v>0</v>
      </c>
      <c r="AB8" s="330">
        <f t="shared" si="1"/>
        <v>0</v>
      </c>
      <c r="AC8" s="330">
        <f t="shared" si="1"/>
        <v>0</v>
      </c>
      <c r="AD8" s="330">
        <f t="shared" si="1"/>
        <v>0</v>
      </c>
      <c r="AE8" s="330">
        <f t="shared" si="1"/>
        <v>0</v>
      </c>
      <c r="AF8" s="330">
        <f t="shared" si="1"/>
        <v>0</v>
      </c>
      <c r="AG8" s="330">
        <f t="shared" si="1"/>
        <v>0</v>
      </c>
      <c r="AH8" s="330">
        <f t="shared" si="1"/>
        <v>0</v>
      </c>
      <c r="AI8" s="330">
        <f t="shared" si="1"/>
        <v>0</v>
      </c>
      <c r="AJ8" s="333">
        <f t="shared" si="2"/>
        <v>288501.66907010076</v>
      </c>
    </row>
    <row r="9" spans="1:36" x14ac:dyDescent="0.4">
      <c r="A9" s="327">
        <v>1801926</v>
      </c>
      <c r="B9" s="328" t="s">
        <v>315</v>
      </c>
      <c r="C9" s="329">
        <v>5</v>
      </c>
      <c r="D9" s="330">
        <v>281570.33003363252</v>
      </c>
      <c r="E9" s="331">
        <v>0.89</v>
      </c>
      <c r="F9" s="330">
        <v>250597.59372993294</v>
      </c>
      <c r="G9" s="332"/>
      <c r="H9" s="330">
        <f t="shared" si="1"/>
        <v>250597.59372993294</v>
      </c>
      <c r="I9" s="330">
        <f t="shared" si="1"/>
        <v>250597.59372993294</v>
      </c>
      <c r="J9" s="330">
        <f t="shared" si="1"/>
        <v>250597.59372993294</v>
      </c>
      <c r="K9" s="330">
        <f t="shared" si="1"/>
        <v>250597.59372993294</v>
      </c>
      <c r="L9" s="330">
        <f t="shared" si="1"/>
        <v>250597.59372993294</v>
      </c>
      <c r="M9" s="330">
        <f t="shared" si="1"/>
        <v>0</v>
      </c>
      <c r="N9" s="330">
        <f t="shared" si="1"/>
        <v>0</v>
      </c>
      <c r="O9" s="330">
        <f t="shared" si="1"/>
        <v>0</v>
      </c>
      <c r="P9" s="330">
        <f t="shared" si="1"/>
        <v>0</v>
      </c>
      <c r="Q9" s="330">
        <f t="shared" si="1"/>
        <v>0</v>
      </c>
      <c r="R9" s="330">
        <f t="shared" si="1"/>
        <v>0</v>
      </c>
      <c r="S9" s="330">
        <f t="shared" si="1"/>
        <v>0</v>
      </c>
      <c r="T9" s="330">
        <f t="shared" si="1"/>
        <v>0</v>
      </c>
      <c r="U9" s="330">
        <f t="shared" si="1"/>
        <v>0</v>
      </c>
      <c r="V9" s="330">
        <f t="shared" si="1"/>
        <v>0</v>
      </c>
      <c r="W9" s="330">
        <f t="shared" si="1"/>
        <v>0</v>
      </c>
      <c r="X9" s="330">
        <f t="shared" si="1"/>
        <v>0</v>
      </c>
      <c r="Y9" s="330">
        <f t="shared" si="1"/>
        <v>0</v>
      </c>
      <c r="Z9" s="330">
        <f t="shared" si="1"/>
        <v>0</v>
      </c>
      <c r="AA9" s="330">
        <f t="shared" si="1"/>
        <v>0</v>
      </c>
      <c r="AB9" s="330">
        <f t="shared" si="1"/>
        <v>0</v>
      </c>
      <c r="AC9" s="330">
        <f t="shared" si="1"/>
        <v>0</v>
      </c>
      <c r="AD9" s="330">
        <f t="shared" si="1"/>
        <v>0</v>
      </c>
      <c r="AE9" s="330">
        <f t="shared" si="1"/>
        <v>0</v>
      </c>
      <c r="AF9" s="330">
        <f t="shared" si="1"/>
        <v>0</v>
      </c>
      <c r="AG9" s="330">
        <f t="shared" si="1"/>
        <v>0</v>
      </c>
      <c r="AH9" s="330">
        <f t="shared" si="1"/>
        <v>0</v>
      </c>
      <c r="AI9" s="330">
        <f t="shared" si="1"/>
        <v>0</v>
      </c>
      <c r="AJ9" s="333">
        <f t="shared" si="2"/>
        <v>1252987.9686496647</v>
      </c>
    </row>
    <row r="10" spans="1:36" x14ac:dyDescent="0.4">
      <c r="A10" s="327">
        <v>1801951</v>
      </c>
      <c r="B10" s="328" t="s">
        <v>315</v>
      </c>
      <c r="C10" s="329">
        <v>1.97</v>
      </c>
      <c r="D10" s="330">
        <v>246162.18963307014</v>
      </c>
      <c r="E10" s="331">
        <v>0.89</v>
      </c>
      <c r="F10" s="330">
        <v>219084.34877343243</v>
      </c>
      <c r="G10" s="332"/>
      <c r="H10" s="330">
        <f t="shared" si="1"/>
        <v>219084.34877343243</v>
      </c>
      <c r="I10" s="330">
        <f t="shared" si="1"/>
        <v>212511.81831022946</v>
      </c>
      <c r="J10" s="330">
        <f t="shared" si="1"/>
        <v>0</v>
      </c>
      <c r="K10" s="330">
        <f t="shared" si="1"/>
        <v>0</v>
      </c>
      <c r="L10" s="330">
        <f t="shared" si="1"/>
        <v>0</v>
      </c>
      <c r="M10" s="330">
        <f t="shared" si="1"/>
        <v>0</v>
      </c>
      <c r="N10" s="330">
        <f t="shared" si="1"/>
        <v>0</v>
      </c>
      <c r="O10" s="330">
        <f t="shared" si="1"/>
        <v>0</v>
      </c>
      <c r="P10" s="330">
        <f t="shared" si="1"/>
        <v>0</v>
      </c>
      <c r="Q10" s="330">
        <f t="shared" si="1"/>
        <v>0</v>
      </c>
      <c r="R10" s="330">
        <f t="shared" si="1"/>
        <v>0</v>
      </c>
      <c r="S10" s="330">
        <f t="shared" si="1"/>
        <v>0</v>
      </c>
      <c r="T10" s="330">
        <f t="shared" si="1"/>
        <v>0</v>
      </c>
      <c r="U10" s="330">
        <f t="shared" si="1"/>
        <v>0</v>
      </c>
      <c r="V10" s="330">
        <f t="shared" si="1"/>
        <v>0</v>
      </c>
      <c r="W10" s="330">
        <f t="shared" si="1"/>
        <v>0</v>
      </c>
      <c r="X10" s="330">
        <f t="shared" si="1"/>
        <v>0</v>
      </c>
      <c r="Y10" s="330">
        <f t="shared" si="1"/>
        <v>0</v>
      </c>
      <c r="Z10" s="330">
        <f t="shared" si="1"/>
        <v>0</v>
      </c>
      <c r="AA10" s="330">
        <f t="shared" si="1"/>
        <v>0</v>
      </c>
      <c r="AB10" s="330">
        <f t="shared" si="1"/>
        <v>0</v>
      </c>
      <c r="AC10" s="330">
        <f t="shared" si="1"/>
        <v>0</v>
      </c>
      <c r="AD10" s="330">
        <f t="shared" si="1"/>
        <v>0</v>
      </c>
      <c r="AE10" s="330">
        <f t="shared" si="1"/>
        <v>0</v>
      </c>
      <c r="AF10" s="330">
        <f t="shared" si="1"/>
        <v>0</v>
      </c>
      <c r="AG10" s="330">
        <f t="shared" si="1"/>
        <v>0</v>
      </c>
      <c r="AH10" s="330">
        <f t="shared" si="1"/>
        <v>0</v>
      </c>
      <c r="AI10" s="330">
        <f t="shared" si="1"/>
        <v>0</v>
      </c>
      <c r="AJ10" s="333">
        <f t="shared" si="2"/>
        <v>431596.16708366189</v>
      </c>
    </row>
    <row r="11" spans="1:36" x14ac:dyDescent="0.4">
      <c r="A11" s="327">
        <v>1802138</v>
      </c>
      <c r="B11" s="328" t="s">
        <v>315</v>
      </c>
      <c r="C11" s="329">
        <v>3.77</v>
      </c>
      <c r="D11" s="330">
        <v>182724.77756048675</v>
      </c>
      <c r="E11" s="331">
        <v>0.89</v>
      </c>
      <c r="F11" s="330">
        <v>162625.05202883322</v>
      </c>
      <c r="G11" s="332"/>
      <c r="H11" s="330">
        <f t="shared" si="1"/>
        <v>162625.05202883322</v>
      </c>
      <c r="I11" s="330">
        <f t="shared" si="1"/>
        <v>162625.05202883322</v>
      </c>
      <c r="J11" s="330">
        <f t="shared" si="1"/>
        <v>162625.05202883322</v>
      </c>
      <c r="K11" s="330">
        <f t="shared" si="1"/>
        <v>125221.29006220159</v>
      </c>
      <c r="L11" s="330">
        <f t="shared" si="1"/>
        <v>0</v>
      </c>
      <c r="M11" s="330">
        <f t="shared" si="1"/>
        <v>0</v>
      </c>
      <c r="N11" s="330">
        <f t="shared" si="1"/>
        <v>0</v>
      </c>
      <c r="O11" s="330">
        <f t="shared" si="1"/>
        <v>0</v>
      </c>
      <c r="P11" s="330">
        <f t="shared" si="1"/>
        <v>0</v>
      </c>
      <c r="Q11" s="330">
        <f t="shared" si="1"/>
        <v>0</v>
      </c>
      <c r="R11" s="330">
        <f t="shared" si="1"/>
        <v>0</v>
      </c>
      <c r="S11" s="330">
        <f t="shared" si="1"/>
        <v>0</v>
      </c>
      <c r="T11" s="330">
        <f t="shared" si="1"/>
        <v>0</v>
      </c>
      <c r="U11" s="330">
        <f t="shared" si="1"/>
        <v>0</v>
      </c>
      <c r="V11" s="330">
        <f t="shared" si="1"/>
        <v>0</v>
      </c>
      <c r="W11" s="330">
        <f t="shared" si="1"/>
        <v>0</v>
      </c>
      <c r="X11" s="330">
        <f t="shared" si="1"/>
        <v>0</v>
      </c>
      <c r="Y11" s="330">
        <f t="shared" si="1"/>
        <v>0</v>
      </c>
      <c r="Z11" s="330">
        <f t="shared" si="1"/>
        <v>0</v>
      </c>
      <c r="AA11" s="330">
        <f t="shared" si="1"/>
        <v>0</v>
      </c>
      <c r="AB11" s="330">
        <f t="shared" si="1"/>
        <v>0</v>
      </c>
      <c r="AC11" s="330">
        <f t="shared" si="1"/>
        <v>0</v>
      </c>
      <c r="AD11" s="330">
        <f t="shared" si="1"/>
        <v>0</v>
      </c>
      <c r="AE11" s="330">
        <f t="shared" si="1"/>
        <v>0</v>
      </c>
      <c r="AF11" s="330">
        <f t="shared" si="1"/>
        <v>0</v>
      </c>
      <c r="AG11" s="330">
        <f t="shared" si="1"/>
        <v>0</v>
      </c>
      <c r="AH11" s="330">
        <f t="shared" si="1"/>
        <v>0</v>
      </c>
      <c r="AI11" s="330">
        <f t="shared" si="1"/>
        <v>0</v>
      </c>
      <c r="AJ11" s="333">
        <f t="shared" si="2"/>
        <v>613096.44614870124</v>
      </c>
    </row>
    <row r="12" spans="1:36" x14ac:dyDescent="0.4">
      <c r="A12" s="327">
        <v>1900310</v>
      </c>
      <c r="B12" s="328" t="s">
        <v>315</v>
      </c>
      <c r="C12" s="329">
        <v>5</v>
      </c>
      <c r="D12" s="330">
        <v>319859.09734984592</v>
      </c>
      <c r="E12" s="331">
        <v>0.89</v>
      </c>
      <c r="F12" s="330">
        <v>284674.59664136288</v>
      </c>
      <c r="G12" s="332"/>
      <c r="H12" s="330">
        <f t="shared" si="1"/>
        <v>284674.59664136288</v>
      </c>
      <c r="I12" s="330">
        <f t="shared" si="1"/>
        <v>284674.59664136288</v>
      </c>
      <c r="J12" s="330">
        <f t="shared" si="1"/>
        <v>284674.59664136288</v>
      </c>
      <c r="K12" s="330">
        <f t="shared" si="1"/>
        <v>284674.59664136288</v>
      </c>
      <c r="L12" s="330">
        <f t="shared" si="1"/>
        <v>284674.59664136288</v>
      </c>
      <c r="M12" s="330">
        <f t="shared" si="1"/>
        <v>0</v>
      </c>
      <c r="N12" s="330">
        <f t="shared" si="1"/>
        <v>0</v>
      </c>
      <c r="O12" s="330">
        <f t="shared" si="1"/>
        <v>0</v>
      </c>
      <c r="P12" s="330">
        <f t="shared" si="1"/>
        <v>0</v>
      </c>
      <c r="Q12" s="330">
        <f t="shared" si="1"/>
        <v>0</v>
      </c>
      <c r="R12" s="330">
        <f t="shared" si="1"/>
        <v>0</v>
      </c>
      <c r="S12" s="330">
        <f t="shared" si="1"/>
        <v>0</v>
      </c>
      <c r="T12" s="330">
        <f t="shared" si="1"/>
        <v>0</v>
      </c>
      <c r="U12" s="330">
        <f t="shared" si="1"/>
        <v>0</v>
      </c>
      <c r="V12" s="330">
        <f t="shared" si="1"/>
        <v>0</v>
      </c>
      <c r="W12" s="330">
        <f t="shared" si="1"/>
        <v>0</v>
      </c>
      <c r="X12" s="330">
        <f t="shared" si="1"/>
        <v>0</v>
      </c>
      <c r="Y12" s="330">
        <f t="shared" si="1"/>
        <v>0</v>
      </c>
      <c r="Z12" s="330">
        <f t="shared" si="1"/>
        <v>0</v>
      </c>
      <c r="AA12" s="330">
        <f t="shared" si="1"/>
        <v>0</v>
      </c>
      <c r="AB12" s="330">
        <f t="shared" si="1"/>
        <v>0</v>
      </c>
      <c r="AC12" s="330">
        <f t="shared" si="1"/>
        <v>0</v>
      </c>
      <c r="AD12" s="330">
        <f t="shared" si="1"/>
        <v>0</v>
      </c>
      <c r="AE12" s="330">
        <f t="shared" si="1"/>
        <v>0</v>
      </c>
      <c r="AF12" s="330">
        <f t="shared" si="1"/>
        <v>0</v>
      </c>
      <c r="AG12" s="330">
        <f t="shared" si="1"/>
        <v>0</v>
      </c>
      <c r="AH12" s="330">
        <f t="shared" si="1"/>
        <v>0</v>
      </c>
      <c r="AI12" s="330">
        <f t="shared" si="1"/>
        <v>0</v>
      </c>
      <c r="AJ12" s="333">
        <f t="shared" si="2"/>
        <v>1423372.9832068144</v>
      </c>
    </row>
    <row r="13" spans="1:36" x14ac:dyDescent="0.4">
      <c r="A13" s="327">
        <v>1900562</v>
      </c>
      <c r="B13" s="328" t="s">
        <v>315</v>
      </c>
      <c r="C13" s="329">
        <v>5</v>
      </c>
      <c r="D13" s="330">
        <v>57537.445938681129</v>
      </c>
      <c r="E13" s="331">
        <v>0.89</v>
      </c>
      <c r="F13" s="330">
        <v>51208.326885426206</v>
      </c>
      <c r="G13" s="332"/>
      <c r="H13" s="330">
        <f t="shared" si="1"/>
        <v>51208.326885426206</v>
      </c>
      <c r="I13" s="330">
        <f t="shared" si="1"/>
        <v>51208.326885426206</v>
      </c>
      <c r="J13" s="330">
        <f t="shared" si="1"/>
        <v>51208.326885426206</v>
      </c>
      <c r="K13" s="330">
        <f t="shared" si="1"/>
        <v>51208.326885426206</v>
      </c>
      <c r="L13" s="330">
        <f t="shared" si="1"/>
        <v>51208.326885426206</v>
      </c>
      <c r="M13" s="330">
        <f t="shared" si="1"/>
        <v>0</v>
      </c>
      <c r="N13" s="330">
        <f t="shared" si="1"/>
        <v>0</v>
      </c>
      <c r="O13" s="330">
        <f t="shared" si="1"/>
        <v>0</v>
      </c>
      <c r="P13" s="330">
        <f t="shared" si="1"/>
        <v>0</v>
      </c>
      <c r="Q13" s="330">
        <f t="shared" si="1"/>
        <v>0</v>
      </c>
      <c r="R13" s="330">
        <f t="shared" si="1"/>
        <v>0</v>
      </c>
      <c r="S13" s="330">
        <f t="shared" si="1"/>
        <v>0</v>
      </c>
      <c r="T13" s="330">
        <f t="shared" si="1"/>
        <v>0</v>
      </c>
      <c r="U13" s="330">
        <f t="shared" si="1"/>
        <v>0</v>
      </c>
      <c r="V13" s="330">
        <f t="shared" si="1"/>
        <v>0</v>
      </c>
      <c r="W13" s="330">
        <f t="shared" si="1"/>
        <v>0</v>
      </c>
      <c r="X13" s="330">
        <f t="shared" si="1"/>
        <v>0</v>
      </c>
      <c r="Y13" s="330">
        <f t="shared" si="1"/>
        <v>0</v>
      </c>
      <c r="Z13" s="330">
        <f t="shared" si="1"/>
        <v>0</v>
      </c>
      <c r="AA13" s="330">
        <f t="shared" si="1"/>
        <v>0</v>
      </c>
      <c r="AB13" s="330">
        <f t="shared" si="1"/>
        <v>0</v>
      </c>
      <c r="AC13" s="330">
        <f t="shared" si="1"/>
        <v>0</v>
      </c>
      <c r="AD13" s="330">
        <f t="shared" si="1"/>
        <v>0</v>
      </c>
      <c r="AE13" s="330">
        <f t="shared" si="1"/>
        <v>0</v>
      </c>
      <c r="AF13" s="330">
        <f t="shared" si="1"/>
        <v>0</v>
      </c>
      <c r="AG13" s="330">
        <f t="shared" si="1"/>
        <v>0</v>
      </c>
      <c r="AH13" s="330">
        <f t="shared" si="1"/>
        <v>0</v>
      </c>
      <c r="AI13" s="330">
        <f t="shared" si="1"/>
        <v>0</v>
      </c>
      <c r="AJ13" s="333">
        <f t="shared" si="2"/>
        <v>256041.63442713104</v>
      </c>
    </row>
    <row r="14" spans="1:36" x14ac:dyDescent="0.4">
      <c r="A14" s="327">
        <v>1900690</v>
      </c>
      <c r="B14" s="328" t="s">
        <v>315</v>
      </c>
      <c r="C14" s="329">
        <v>5</v>
      </c>
      <c r="D14" s="330">
        <v>289212.03117071325</v>
      </c>
      <c r="E14" s="331">
        <v>0.89</v>
      </c>
      <c r="F14" s="330">
        <v>257398.70774193481</v>
      </c>
      <c r="G14" s="332"/>
      <c r="H14" s="330">
        <f t="shared" si="1"/>
        <v>257398.70774193481</v>
      </c>
      <c r="I14" s="330">
        <f t="shared" si="1"/>
        <v>257398.70774193481</v>
      </c>
      <c r="J14" s="330">
        <f t="shared" si="1"/>
        <v>257398.70774193481</v>
      </c>
      <c r="K14" s="330">
        <f t="shared" ref="K14:AI14" si="3">IF(K$2&lt;$C14,$F14,IF((($C14-K$2+1)&gt;0),($C14-K$2+1)*J14,0))</f>
        <v>257398.70774193481</v>
      </c>
      <c r="L14" s="330">
        <f t="shared" si="3"/>
        <v>257398.70774193481</v>
      </c>
      <c r="M14" s="330">
        <f t="shared" si="3"/>
        <v>0</v>
      </c>
      <c r="N14" s="330">
        <f t="shared" si="3"/>
        <v>0</v>
      </c>
      <c r="O14" s="330">
        <f t="shared" si="3"/>
        <v>0</v>
      </c>
      <c r="P14" s="330">
        <f t="shared" si="3"/>
        <v>0</v>
      </c>
      <c r="Q14" s="330">
        <f t="shared" si="3"/>
        <v>0</v>
      </c>
      <c r="R14" s="330">
        <f t="shared" si="3"/>
        <v>0</v>
      </c>
      <c r="S14" s="330">
        <f t="shared" si="3"/>
        <v>0</v>
      </c>
      <c r="T14" s="330">
        <f t="shared" si="3"/>
        <v>0</v>
      </c>
      <c r="U14" s="330">
        <f t="shared" si="3"/>
        <v>0</v>
      </c>
      <c r="V14" s="330">
        <f t="shared" si="3"/>
        <v>0</v>
      </c>
      <c r="W14" s="330">
        <f t="shared" si="3"/>
        <v>0</v>
      </c>
      <c r="X14" s="330">
        <f t="shared" si="3"/>
        <v>0</v>
      </c>
      <c r="Y14" s="330">
        <f t="shared" si="3"/>
        <v>0</v>
      </c>
      <c r="Z14" s="330">
        <f t="shared" si="3"/>
        <v>0</v>
      </c>
      <c r="AA14" s="330">
        <f t="shared" si="3"/>
        <v>0</v>
      </c>
      <c r="AB14" s="330">
        <f t="shared" si="3"/>
        <v>0</v>
      </c>
      <c r="AC14" s="330">
        <f t="shared" si="3"/>
        <v>0</v>
      </c>
      <c r="AD14" s="330">
        <f t="shared" si="3"/>
        <v>0</v>
      </c>
      <c r="AE14" s="330">
        <f t="shared" si="3"/>
        <v>0</v>
      </c>
      <c r="AF14" s="330">
        <f t="shared" si="3"/>
        <v>0</v>
      </c>
      <c r="AG14" s="330">
        <f t="shared" si="3"/>
        <v>0</v>
      </c>
      <c r="AH14" s="330">
        <f t="shared" si="3"/>
        <v>0</v>
      </c>
      <c r="AI14" s="330">
        <f t="shared" si="3"/>
        <v>0</v>
      </c>
      <c r="AJ14" s="333">
        <f t="shared" si="2"/>
        <v>1286993.538709674</v>
      </c>
    </row>
    <row r="15" spans="1:36" x14ac:dyDescent="0.4">
      <c r="A15" s="327">
        <v>1900903</v>
      </c>
      <c r="B15" s="328" t="s">
        <v>315</v>
      </c>
      <c r="C15" s="329">
        <v>5</v>
      </c>
      <c r="D15" s="330">
        <v>406020.29625740577</v>
      </c>
      <c r="E15" s="331">
        <v>0.89</v>
      </c>
      <c r="F15" s="330">
        <v>361358.06366909115</v>
      </c>
      <c r="G15" s="332"/>
      <c r="H15" s="330">
        <f t="shared" ref="H15:AI24" si="4">IF(H$2&lt;$C15,$F15,IF((($C15-H$2+1)&gt;0),($C15-H$2+1)*G15,0))</f>
        <v>361358.06366909115</v>
      </c>
      <c r="I15" s="330">
        <f t="shared" si="4"/>
        <v>361358.06366909115</v>
      </c>
      <c r="J15" s="330">
        <f t="shared" si="4"/>
        <v>361358.06366909115</v>
      </c>
      <c r="K15" s="330">
        <f t="shared" si="4"/>
        <v>361358.06366909115</v>
      </c>
      <c r="L15" s="330">
        <f t="shared" si="4"/>
        <v>361358.06366909115</v>
      </c>
      <c r="M15" s="330">
        <f t="shared" si="4"/>
        <v>0</v>
      </c>
      <c r="N15" s="330">
        <f t="shared" si="4"/>
        <v>0</v>
      </c>
      <c r="O15" s="330">
        <f t="shared" si="4"/>
        <v>0</v>
      </c>
      <c r="P15" s="330">
        <f t="shared" si="4"/>
        <v>0</v>
      </c>
      <c r="Q15" s="330">
        <f t="shared" si="4"/>
        <v>0</v>
      </c>
      <c r="R15" s="330">
        <f t="shared" si="4"/>
        <v>0</v>
      </c>
      <c r="S15" s="330">
        <f t="shared" si="4"/>
        <v>0</v>
      </c>
      <c r="T15" s="330">
        <f t="shared" si="4"/>
        <v>0</v>
      </c>
      <c r="U15" s="330">
        <f t="shared" si="4"/>
        <v>0</v>
      </c>
      <c r="V15" s="330">
        <f t="shared" si="4"/>
        <v>0</v>
      </c>
      <c r="W15" s="330">
        <f t="shared" si="4"/>
        <v>0</v>
      </c>
      <c r="X15" s="330">
        <f t="shared" si="4"/>
        <v>0</v>
      </c>
      <c r="Y15" s="330">
        <f t="shared" si="4"/>
        <v>0</v>
      </c>
      <c r="Z15" s="330">
        <f t="shared" si="4"/>
        <v>0</v>
      </c>
      <c r="AA15" s="330">
        <f t="shared" si="4"/>
        <v>0</v>
      </c>
      <c r="AB15" s="330">
        <f t="shared" si="4"/>
        <v>0</v>
      </c>
      <c r="AC15" s="330">
        <f t="shared" si="4"/>
        <v>0</v>
      </c>
      <c r="AD15" s="330">
        <f t="shared" si="4"/>
        <v>0</v>
      </c>
      <c r="AE15" s="330">
        <f t="shared" si="4"/>
        <v>0</v>
      </c>
      <c r="AF15" s="330">
        <f t="shared" si="4"/>
        <v>0</v>
      </c>
      <c r="AG15" s="330">
        <f t="shared" si="4"/>
        <v>0</v>
      </c>
      <c r="AH15" s="330">
        <f t="shared" si="4"/>
        <v>0</v>
      </c>
      <c r="AI15" s="330">
        <f t="shared" si="4"/>
        <v>0</v>
      </c>
      <c r="AJ15" s="333">
        <f t="shared" si="2"/>
        <v>1806790.3183454557</v>
      </c>
    </row>
    <row r="16" spans="1:36" x14ac:dyDescent="0.4">
      <c r="A16" s="327">
        <v>1900904</v>
      </c>
      <c r="B16" s="328" t="s">
        <v>315</v>
      </c>
      <c r="C16" s="329">
        <v>5</v>
      </c>
      <c r="D16" s="330">
        <v>356305.62595368858</v>
      </c>
      <c r="E16" s="331">
        <v>0.89</v>
      </c>
      <c r="F16" s="330">
        <v>317112.00709878287</v>
      </c>
      <c r="G16" s="332"/>
      <c r="H16" s="330">
        <f t="shared" si="4"/>
        <v>317112.00709878287</v>
      </c>
      <c r="I16" s="330">
        <f t="shared" si="4"/>
        <v>317112.00709878287</v>
      </c>
      <c r="J16" s="330">
        <f t="shared" si="4"/>
        <v>317112.00709878287</v>
      </c>
      <c r="K16" s="330">
        <f t="shared" si="4"/>
        <v>317112.00709878287</v>
      </c>
      <c r="L16" s="330">
        <f t="shared" si="4"/>
        <v>317112.00709878287</v>
      </c>
      <c r="M16" s="330">
        <f t="shared" si="4"/>
        <v>0</v>
      </c>
      <c r="N16" s="330">
        <f t="shared" si="4"/>
        <v>0</v>
      </c>
      <c r="O16" s="330">
        <f t="shared" si="4"/>
        <v>0</v>
      </c>
      <c r="P16" s="330">
        <f t="shared" si="4"/>
        <v>0</v>
      </c>
      <c r="Q16" s="330">
        <f t="shared" si="4"/>
        <v>0</v>
      </c>
      <c r="R16" s="330">
        <f t="shared" si="4"/>
        <v>0</v>
      </c>
      <c r="S16" s="330">
        <f t="shared" si="4"/>
        <v>0</v>
      </c>
      <c r="T16" s="330">
        <f t="shared" si="4"/>
        <v>0</v>
      </c>
      <c r="U16" s="330">
        <f t="shared" si="4"/>
        <v>0</v>
      </c>
      <c r="V16" s="330">
        <f t="shared" si="4"/>
        <v>0</v>
      </c>
      <c r="W16" s="330">
        <f t="shared" si="4"/>
        <v>0</v>
      </c>
      <c r="X16" s="330">
        <f t="shared" si="4"/>
        <v>0</v>
      </c>
      <c r="Y16" s="330">
        <f t="shared" si="4"/>
        <v>0</v>
      </c>
      <c r="Z16" s="330">
        <f t="shared" si="4"/>
        <v>0</v>
      </c>
      <c r="AA16" s="330">
        <f t="shared" si="4"/>
        <v>0</v>
      </c>
      <c r="AB16" s="330">
        <f t="shared" si="4"/>
        <v>0</v>
      </c>
      <c r="AC16" s="330">
        <f t="shared" si="4"/>
        <v>0</v>
      </c>
      <c r="AD16" s="330">
        <f t="shared" si="4"/>
        <v>0</v>
      </c>
      <c r="AE16" s="330">
        <f t="shared" si="4"/>
        <v>0</v>
      </c>
      <c r="AF16" s="330">
        <f t="shared" si="4"/>
        <v>0</v>
      </c>
      <c r="AG16" s="330">
        <f t="shared" si="4"/>
        <v>0</v>
      </c>
      <c r="AH16" s="330">
        <f t="shared" si="4"/>
        <v>0</v>
      </c>
      <c r="AI16" s="330">
        <f t="shared" si="4"/>
        <v>0</v>
      </c>
      <c r="AJ16" s="333">
        <f t="shared" si="2"/>
        <v>1585560.0354939143</v>
      </c>
    </row>
    <row r="17" spans="1:36" x14ac:dyDescent="0.4">
      <c r="A17" s="327">
        <v>1900950</v>
      </c>
      <c r="B17" s="328" t="s">
        <v>315</v>
      </c>
      <c r="C17" s="329">
        <v>5</v>
      </c>
      <c r="D17" s="330">
        <v>123004.43801772973</v>
      </c>
      <c r="E17" s="331">
        <v>0.89</v>
      </c>
      <c r="F17" s="330">
        <v>109473.94983577947</v>
      </c>
      <c r="G17" s="332"/>
      <c r="H17" s="330">
        <f t="shared" si="4"/>
        <v>109473.94983577947</v>
      </c>
      <c r="I17" s="330">
        <f t="shared" si="4"/>
        <v>109473.94983577947</v>
      </c>
      <c r="J17" s="330">
        <f t="shared" si="4"/>
        <v>109473.94983577947</v>
      </c>
      <c r="K17" s="330">
        <f t="shared" si="4"/>
        <v>109473.94983577947</v>
      </c>
      <c r="L17" s="330">
        <f t="shared" si="4"/>
        <v>109473.94983577947</v>
      </c>
      <c r="M17" s="330">
        <f t="shared" si="4"/>
        <v>0</v>
      </c>
      <c r="N17" s="330">
        <f t="shared" si="4"/>
        <v>0</v>
      </c>
      <c r="O17" s="330">
        <f t="shared" si="4"/>
        <v>0</v>
      </c>
      <c r="P17" s="330">
        <f t="shared" si="4"/>
        <v>0</v>
      </c>
      <c r="Q17" s="330">
        <f t="shared" si="4"/>
        <v>0</v>
      </c>
      <c r="R17" s="330">
        <f t="shared" si="4"/>
        <v>0</v>
      </c>
      <c r="S17" s="330">
        <f t="shared" si="4"/>
        <v>0</v>
      </c>
      <c r="T17" s="330">
        <f t="shared" si="4"/>
        <v>0</v>
      </c>
      <c r="U17" s="330">
        <f t="shared" si="4"/>
        <v>0</v>
      </c>
      <c r="V17" s="330">
        <f t="shared" si="4"/>
        <v>0</v>
      </c>
      <c r="W17" s="330">
        <f t="shared" si="4"/>
        <v>0</v>
      </c>
      <c r="X17" s="330">
        <f t="shared" si="4"/>
        <v>0</v>
      </c>
      <c r="Y17" s="330">
        <f t="shared" si="4"/>
        <v>0</v>
      </c>
      <c r="Z17" s="330">
        <f t="shared" si="4"/>
        <v>0</v>
      </c>
      <c r="AA17" s="330">
        <f t="shared" si="4"/>
        <v>0</v>
      </c>
      <c r="AB17" s="330">
        <f t="shared" si="4"/>
        <v>0</v>
      </c>
      <c r="AC17" s="330">
        <f t="shared" si="4"/>
        <v>0</v>
      </c>
      <c r="AD17" s="330">
        <f t="shared" si="4"/>
        <v>0</v>
      </c>
      <c r="AE17" s="330">
        <f t="shared" si="4"/>
        <v>0</v>
      </c>
      <c r="AF17" s="330">
        <f t="shared" si="4"/>
        <v>0</v>
      </c>
      <c r="AG17" s="330">
        <f t="shared" si="4"/>
        <v>0</v>
      </c>
      <c r="AH17" s="330">
        <f t="shared" si="4"/>
        <v>0</v>
      </c>
      <c r="AI17" s="330">
        <f t="shared" si="4"/>
        <v>0</v>
      </c>
      <c r="AJ17" s="333">
        <f t="shared" si="2"/>
        <v>547369.74917889736</v>
      </c>
    </row>
    <row r="18" spans="1:36" x14ac:dyDescent="0.4">
      <c r="A18" s="327">
        <v>1901013</v>
      </c>
      <c r="B18" s="328" t="s">
        <v>315</v>
      </c>
      <c r="C18" s="329">
        <v>5</v>
      </c>
      <c r="D18" s="330">
        <v>359059.40265457454</v>
      </c>
      <c r="E18" s="331">
        <v>0.89</v>
      </c>
      <c r="F18" s="330">
        <v>319562.86836257135</v>
      </c>
      <c r="G18" s="332"/>
      <c r="H18" s="330">
        <f t="shared" si="4"/>
        <v>319562.86836257135</v>
      </c>
      <c r="I18" s="330">
        <f t="shared" si="4"/>
        <v>319562.86836257135</v>
      </c>
      <c r="J18" s="330">
        <f t="shared" si="4"/>
        <v>319562.86836257135</v>
      </c>
      <c r="K18" s="330">
        <f t="shared" si="4"/>
        <v>319562.86836257135</v>
      </c>
      <c r="L18" s="330">
        <f t="shared" si="4"/>
        <v>319562.86836257135</v>
      </c>
      <c r="M18" s="330">
        <f t="shared" si="4"/>
        <v>0</v>
      </c>
      <c r="N18" s="330">
        <f t="shared" si="4"/>
        <v>0</v>
      </c>
      <c r="O18" s="330">
        <f t="shared" si="4"/>
        <v>0</v>
      </c>
      <c r="P18" s="330">
        <f t="shared" si="4"/>
        <v>0</v>
      </c>
      <c r="Q18" s="330">
        <f t="shared" si="4"/>
        <v>0</v>
      </c>
      <c r="R18" s="330">
        <f t="shared" si="4"/>
        <v>0</v>
      </c>
      <c r="S18" s="330">
        <f t="shared" si="4"/>
        <v>0</v>
      </c>
      <c r="T18" s="330">
        <f t="shared" si="4"/>
        <v>0</v>
      </c>
      <c r="U18" s="330">
        <f t="shared" si="4"/>
        <v>0</v>
      </c>
      <c r="V18" s="330">
        <f t="shared" si="4"/>
        <v>0</v>
      </c>
      <c r="W18" s="330">
        <f t="shared" si="4"/>
        <v>0</v>
      </c>
      <c r="X18" s="330">
        <f t="shared" si="4"/>
        <v>0</v>
      </c>
      <c r="Y18" s="330">
        <f t="shared" si="4"/>
        <v>0</v>
      </c>
      <c r="Z18" s="330">
        <f t="shared" si="4"/>
        <v>0</v>
      </c>
      <c r="AA18" s="330">
        <f t="shared" si="4"/>
        <v>0</v>
      </c>
      <c r="AB18" s="330">
        <f t="shared" si="4"/>
        <v>0</v>
      </c>
      <c r="AC18" s="330">
        <f t="shared" si="4"/>
        <v>0</v>
      </c>
      <c r="AD18" s="330">
        <f t="shared" si="4"/>
        <v>0</v>
      </c>
      <c r="AE18" s="330">
        <f t="shared" si="4"/>
        <v>0</v>
      </c>
      <c r="AF18" s="330">
        <f t="shared" si="4"/>
        <v>0</v>
      </c>
      <c r="AG18" s="330">
        <f t="shared" si="4"/>
        <v>0</v>
      </c>
      <c r="AH18" s="330">
        <f t="shared" si="4"/>
        <v>0</v>
      </c>
      <c r="AI18" s="330">
        <f t="shared" si="4"/>
        <v>0</v>
      </c>
      <c r="AJ18" s="333">
        <f t="shared" si="2"/>
        <v>1597814.3418128567</v>
      </c>
    </row>
    <row r="19" spans="1:36" x14ac:dyDescent="0.4">
      <c r="A19" s="327">
        <v>1901092</v>
      </c>
      <c r="B19" s="328" t="s">
        <v>315</v>
      </c>
      <c r="C19" s="329">
        <v>5</v>
      </c>
      <c r="D19" s="330">
        <v>173969.25179867388</v>
      </c>
      <c r="E19" s="331">
        <v>0.89</v>
      </c>
      <c r="F19" s="330">
        <v>154832.63410081976</v>
      </c>
      <c r="G19" s="332"/>
      <c r="H19" s="330">
        <f t="shared" si="4"/>
        <v>154832.63410081976</v>
      </c>
      <c r="I19" s="330">
        <f t="shared" si="4"/>
        <v>154832.63410081976</v>
      </c>
      <c r="J19" s="330">
        <f t="shared" si="4"/>
        <v>154832.63410081976</v>
      </c>
      <c r="K19" s="330">
        <f t="shared" si="4"/>
        <v>154832.63410081976</v>
      </c>
      <c r="L19" s="330">
        <f t="shared" si="4"/>
        <v>154832.63410081976</v>
      </c>
      <c r="M19" s="330">
        <f t="shared" si="4"/>
        <v>0</v>
      </c>
      <c r="N19" s="330">
        <f t="shared" si="4"/>
        <v>0</v>
      </c>
      <c r="O19" s="330">
        <f t="shared" si="4"/>
        <v>0</v>
      </c>
      <c r="P19" s="330">
        <f t="shared" si="4"/>
        <v>0</v>
      </c>
      <c r="Q19" s="330">
        <f t="shared" si="4"/>
        <v>0</v>
      </c>
      <c r="R19" s="330">
        <f t="shared" si="4"/>
        <v>0</v>
      </c>
      <c r="S19" s="330">
        <f t="shared" si="4"/>
        <v>0</v>
      </c>
      <c r="T19" s="330">
        <f t="shared" si="4"/>
        <v>0</v>
      </c>
      <c r="U19" s="330">
        <f t="shared" si="4"/>
        <v>0</v>
      </c>
      <c r="V19" s="330">
        <f t="shared" si="4"/>
        <v>0</v>
      </c>
      <c r="W19" s="330">
        <f t="shared" si="4"/>
        <v>0</v>
      </c>
      <c r="X19" s="330">
        <f t="shared" si="4"/>
        <v>0</v>
      </c>
      <c r="Y19" s="330">
        <f t="shared" si="4"/>
        <v>0</v>
      </c>
      <c r="Z19" s="330">
        <f t="shared" si="4"/>
        <v>0</v>
      </c>
      <c r="AA19" s="330">
        <f t="shared" si="4"/>
        <v>0</v>
      </c>
      <c r="AB19" s="330">
        <f t="shared" si="4"/>
        <v>0</v>
      </c>
      <c r="AC19" s="330">
        <f t="shared" si="4"/>
        <v>0</v>
      </c>
      <c r="AD19" s="330">
        <f t="shared" si="4"/>
        <v>0</v>
      </c>
      <c r="AE19" s="330">
        <f t="shared" si="4"/>
        <v>0</v>
      </c>
      <c r="AF19" s="330">
        <f t="shared" si="4"/>
        <v>0</v>
      </c>
      <c r="AG19" s="330">
        <f t="shared" si="4"/>
        <v>0</v>
      </c>
      <c r="AH19" s="330">
        <f t="shared" si="4"/>
        <v>0</v>
      </c>
      <c r="AI19" s="330">
        <f t="shared" si="4"/>
        <v>0</v>
      </c>
      <c r="AJ19" s="333">
        <f t="shared" si="2"/>
        <v>774163.17050409876</v>
      </c>
    </row>
    <row r="20" spans="1:36" x14ac:dyDescent="0.4">
      <c r="A20" s="327">
        <v>1901093</v>
      </c>
      <c r="B20" s="328" t="s">
        <v>315</v>
      </c>
      <c r="C20" s="329">
        <v>5</v>
      </c>
      <c r="D20" s="330">
        <v>482846.761292952</v>
      </c>
      <c r="E20" s="331">
        <v>0.89</v>
      </c>
      <c r="F20" s="330">
        <v>429733.61755072727</v>
      </c>
      <c r="G20" s="332"/>
      <c r="H20" s="330">
        <f t="shared" si="4"/>
        <v>429733.61755072727</v>
      </c>
      <c r="I20" s="330">
        <f t="shared" si="4"/>
        <v>429733.61755072727</v>
      </c>
      <c r="J20" s="330">
        <f t="shared" si="4"/>
        <v>429733.61755072727</v>
      </c>
      <c r="K20" s="330">
        <f t="shared" si="4"/>
        <v>429733.61755072727</v>
      </c>
      <c r="L20" s="330">
        <f t="shared" si="4"/>
        <v>429733.61755072727</v>
      </c>
      <c r="M20" s="330">
        <f t="shared" si="4"/>
        <v>0</v>
      </c>
      <c r="N20" s="330">
        <f t="shared" si="4"/>
        <v>0</v>
      </c>
      <c r="O20" s="330">
        <f t="shared" si="4"/>
        <v>0</v>
      </c>
      <c r="P20" s="330">
        <f t="shared" si="4"/>
        <v>0</v>
      </c>
      <c r="Q20" s="330">
        <f t="shared" si="4"/>
        <v>0</v>
      </c>
      <c r="R20" s="330">
        <f t="shared" si="4"/>
        <v>0</v>
      </c>
      <c r="S20" s="330">
        <f t="shared" si="4"/>
        <v>0</v>
      </c>
      <c r="T20" s="330">
        <f t="shared" si="4"/>
        <v>0</v>
      </c>
      <c r="U20" s="330">
        <f t="shared" si="4"/>
        <v>0</v>
      </c>
      <c r="V20" s="330">
        <f t="shared" si="4"/>
        <v>0</v>
      </c>
      <c r="W20" s="330">
        <f t="shared" si="4"/>
        <v>0</v>
      </c>
      <c r="X20" s="330">
        <f t="shared" si="4"/>
        <v>0</v>
      </c>
      <c r="Y20" s="330">
        <f t="shared" si="4"/>
        <v>0</v>
      </c>
      <c r="Z20" s="330">
        <f t="shared" si="4"/>
        <v>0</v>
      </c>
      <c r="AA20" s="330">
        <f t="shared" si="4"/>
        <v>0</v>
      </c>
      <c r="AB20" s="330">
        <f t="shared" si="4"/>
        <v>0</v>
      </c>
      <c r="AC20" s="330">
        <f t="shared" si="4"/>
        <v>0</v>
      </c>
      <c r="AD20" s="330">
        <f t="shared" si="4"/>
        <v>0</v>
      </c>
      <c r="AE20" s="330">
        <f t="shared" si="4"/>
        <v>0</v>
      </c>
      <c r="AF20" s="330">
        <f t="shared" si="4"/>
        <v>0</v>
      </c>
      <c r="AG20" s="330">
        <f t="shared" si="4"/>
        <v>0</v>
      </c>
      <c r="AH20" s="330">
        <f t="shared" si="4"/>
        <v>0</v>
      </c>
      <c r="AI20" s="330">
        <f t="shared" si="4"/>
        <v>0</v>
      </c>
      <c r="AJ20" s="333">
        <f t="shared" si="2"/>
        <v>2148668.0877536363</v>
      </c>
    </row>
    <row r="21" spans="1:36" x14ac:dyDescent="0.4">
      <c r="A21" s="327">
        <v>1900005</v>
      </c>
      <c r="B21" s="328" t="s">
        <v>316</v>
      </c>
      <c r="C21" s="329">
        <v>7.5</v>
      </c>
      <c r="D21" s="330">
        <v>642434</v>
      </c>
      <c r="E21" s="331">
        <v>0.89</v>
      </c>
      <c r="F21" s="330">
        <v>571766.26</v>
      </c>
      <c r="G21" s="332"/>
      <c r="H21" s="330">
        <f t="shared" si="4"/>
        <v>571766.26</v>
      </c>
      <c r="I21" s="330">
        <f t="shared" si="4"/>
        <v>571766.26</v>
      </c>
      <c r="J21" s="330">
        <f t="shared" si="4"/>
        <v>571766.26</v>
      </c>
      <c r="K21" s="330">
        <f t="shared" si="4"/>
        <v>571766.26</v>
      </c>
      <c r="L21" s="330">
        <f t="shared" si="4"/>
        <v>571766.26</v>
      </c>
      <c r="M21" s="330">
        <f t="shared" si="4"/>
        <v>571766.26</v>
      </c>
      <c r="N21" s="330">
        <f t="shared" si="4"/>
        <v>571766.26</v>
      </c>
      <c r="O21" s="330">
        <f t="shared" si="4"/>
        <v>285883.13</v>
      </c>
      <c r="P21" s="330">
        <f t="shared" si="4"/>
        <v>0</v>
      </c>
      <c r="Q21" s="330">
        <f t="shared" si="4"/>
        <v>0</v>
      </c>
      <c r="R21" s="330">
        <f t="shared" si="4"/>
        <v>0</v>
      </c>
      <c r="S21" s="330">
        <f t="shared" si="4"/>
        <v>0</v>
      </c>
      <c r="T21" s="330">
        <f t="shared" si="4"/>
        <v>0</v>
      </c>
      <c r="U21" s="330">
        <f t="shared" si="4"/>
        <v>0</v>
      </c>
      <c r="V21" s="330">
        <f t="shared" si="4"/>
        <v>0</v>
      </c>
      <c r="W21" s="330">
        <f t="shared" si="4"/>
        <v>0</v>
      </c>
      <c r="X21" s="330">
        <f t="shared" si="4"/>
        <v>0</v>
      </c>
      <c r="Y21" s="330">
        <f t="shared" si="4"/>
        <v>0</v>
      </c>
      <c r="Z21" s="330">
        <f t="shared" si="4"/>
        <v>0</v>
      </c>
      <c r="AA21" s="330">
        <f t="shared" si="4"/>
        <v>0</v>
      </c>
      <c r="AB21" s="330">
        <f t="shared" si="4"/>
        <v>0</v>
      </c>
      <c r="AC21" s="330">
        <f t="shared" si="4"/>
        <v>0</v>
      </c>
      <c r="AD21" s="330">
        <f t="shared" si="4"/>
        <v>0</v>
      </c>
      <c r="AE21" s="330">
        <f t="shared" si="4"/>
        <v>0</v>
      </c>
      <c r="AF21" s="330">
        <f t="shared" si="4"/>
        <v>0</v>
      </c>
      <c r="AG21" s="330">
        <f t="shared" si="4"/>
        <v>0</v>
      </c>
      <c r="AH21" s="330">
        <f t="shared" si="4"/>
        <v>0</v>
      </c>
      <c r="AI21" s="330">
        <f t="shared" si="4"/>
        <v>0</v>
      </c>
      <c r="AJ21" s="333">
        <f t="shared" si="2"/>
        <v>4288246.9499999993</v>
      </c>
    </row>
    <row r="22" spans="1:36" x14ac:dyDescent="0.4">
      <c r="A22" s="327">
        <v>1000346</v>
      </c>
      <c r="B22" s="328" t="s">
        <v>316</v>
      </c>
      <c r="C22" s="329">
        <v>7.5</v>
      </c>
      <c r="D22" s="330">
        <v>23276</v>
      </c>
      <c r="E22" s="331">
        <v>0.89</v>
      </c>
      <c r="F22" s="330">
        <v>20715.64</v>
      </c>
      <c r="G22" s="332"/>
      <c r="H22" s="330">
        <f t="shared" si="4"/>
        <v>20715.64</v>
      </c>
      <c r="I22" s="330">
        <f t="shared" si="4"/>
        <v>20715.64</v>
      </c>
      <c r="J22" s="330">
        <f t="shared" si="4"/>
        <v>20715.64</v>
      </c>
      <c r="K22" s="330">
        <f t="shared" si="4"/>
        <v>20715.64</v>
      </c>
      <c r="L22" s="330">
        <f t="shared" si="4"/>
        <v>20715.64</v>
      </c>
      <c r="M22" s="330">
        <f t="shared" si="4"/>
        <v>20715.64</v>
      </c>
      <c r="N22" s="330">
        <f t="shared" si="4"/>
        <v>20715.64</v>
      </c>
      <c r="O22" s="330">
        <f t="shared" si="4"/>
        <v>10357.82</v>
      </c>
      <c r="P22" s="330">
        <f t="shared" si="4"/>
        <v>0</v>
      </c>
      <c r="Q22" s="330">
        <f t="shared" si="4"/>
        <v>0</v>
      </c>
      <c r="R22" s="330">
        <f t="shared" si="4"/>
        <v>0</v>
      </c>
      <c r="S22" s="330">
        <f t="shared" si="4"/>
        <v>0</v>
      </c>
      <c r="T22" s="330">
        <f t="shared" si="4"/>
        <v>0</v>
      </c>
      <c r="U22" s="330">
        <f t="shared" si="4"/>
        <v>0</v>
      </c>
      <c r="V22" s="330">
        <f t="shared" si="4"/>
        <v>0</v>
      </c>
      <c r="W22" s="330">
        <f t="shared" si="4"/>
        <v>0</v>
      </c>
      <c r="X22" s="330">
        <f t="shared" si="4"/>
        <v>0</v>
      </c>
      <c r="Y22" s="330">
        <f t="shared" si="4"/>
        <v>0</v>
      </c>
      <c r="Z22" s="330">
        <f t="shared" si="4"/>
        <v>0</v>
      </c>
      <c r="AA22" s="330">
        <f t="shared" si="4"/>
        <v>0</v>
      </c>
      <c r="AB22" s="330">
        <f t="shared" si="4"/>
        <v>0</v>
      </c>
      <c r="AC22" s="330">
        <f t="shared" si="4"/>
        <v>0</v>
      </c>
      <c r="AD22" s="330">
        <f t="shared" si="4"/>
        <v>0</v>
      </c>
      <c r="AE22" s="330">
        <f t="shared" si="4"/>
        <v>0</v>
      </c>
      <c r="AF22" s="330">
        <f t="shared" si="4"/>
        <v>0</v>
      </c>
      <c r="AG22" s="330">
        <f t="shared" si="4"/>
        <v>0</v>
      </c>
      <c r="AH22" s="330">
        <f t="shared" si="4"/>
        <v>0</v>
      </c>
      <c r="AI22" s="330">
        <f t="shared" si="4"/>
        <v>0</v>
      </c>
      <c r="AJ22" s="333">
        <f>SUM(G22:AI22)</f>
        <v>155367.29999999999</v>
      </c>
    </row>
    <row r="23" spans="1:36" x14ac:dyDescent="0.4">
      <c r="A23" s="327">
        <v>1900333</v>
      </c>
      <c r="B23" s="328" t="s">
        <v>316</v>
      </c>
      <c r="C23" s="329">
        <v>7.5</v>
      </c>
      <c r="D23" s="330">
        <v>224317</v>
      </c>
      <c r="E23" s="331">
        <v>0.89</v>
      </c>
      <c r="F23" s="330">
        <v>199642.13</v>
      </c>
      <c r="G23" s="332"/>
      <c r="H23" s="330">
        <f t="shared" si="4"/>
        <v>199642.13</v>
      </c>
      <c r="I23" s="330">
        <f t="shared" si="4"/>
        <v>199642.13</v>
      </c>
      <c r="J23" s="330">
        <f t="shared" si="4"/>
        <v>199642.13</v>
      </c>
      <c r="K23" s="330">
        <f t="shared" si="4"/>
        <v>199642.13</v>
      </c>
      <c r="L23" s="330">
        <f t="shared" si="4"/>
        <v>199642.13</v>
      </c>
      <c r="M23" s="330">
        <f t="shared" si="4"/>
        <v>199642.13</v>
      </c>
      <c r="N23" s="330">
        <f t="shared" si="4"/>
        <v>199642.13</v>
      </c>
      <c r="O23" s="330">
        <f t="shared" si="4"/>
        <v>99821.065000000002</v>
      </c>
      <c r="P23" s="330">
        <f t="shared" si="4"/>
        <v>0</v>
      </c>
      <c r="Q23" s="330">
        <f t="shared" si="4"/>
        <v>0</v>
      </c>
      <c r="R23" s="330">
        <f t="shared" si="4"/>
        <v>0</v>
      </c>
      <c r="S23" s="330">
        <f t="shared" si="4"/>
        <v>0</v>
      </c>
      <c r="T23" s="330">
        <f t="shared" si="4"/>
        <v>0</v>
      </c>
      <c r="U23" s="330">
        <f t="shared" si="4"/>
        <v>0</v>
      </c>
      <c r="V23" s="330">
        <f t="shared" si="4"/>
        <v>0</v>
      </c>
      <c r="W23" s="330">
        <f t="shared" si="4"/>
        <v>0</v>
      </c>
      <c r="X23" s="330">
        <f t="shared" si="4"/>
        <v>0</v>
      </c>
      <c r="Y23" s="330">
        <f t="shared" si="4"/>
        <v>0</v>
      </c>
      <c r="Z23" s="330">
        <f t="shared" si="4"/>
        <v>0</v>
      </c>
      <c r="AA23" s="330">
        <f t="shared" si="4"/>
        <v>0</v>
      </c>
      <c r="AB23" s="330">
        <f t="shared" si="4"/>
        <v>0</v>
      </c>
      <c r="AC23" s="330">
        <f t="shared" si="4"/>
        <v>0</v>
      </c>
      <c r="AD23" s="330">
        <f t="shared" si="4"/>
        <v>0</v>
      </c>
      <c r="AE23" s="330">
        <f t="shared" si="4"/>
        <v>0</v>
      </c>
      <c r="AF23" s="330">
        <f t="shared" si="4"/>
        <v>0</v>
      </c>
      <c r="AG23" s="330">
        <f t="shared" si="4"/>
        <v>0</v>
      </c>
      <c r="AH23" s="330">
        <f t="shared" si="4"/>
        <v>0</v>
      </c>
      <c r="AI23" s="330">
        <f t="shared" si="4"/>
        <v>0</v>
      </c>
      <c r="AJ23" s="333">
        <f t="shared" si="2"/>
        <v>1497315.9750000001</v>
      </c>
    </row>
    <row r="24" spans="1:36" x14ac:dyDescent="0.4">
      <c r="A24" s="327">
        <v>1901122</v>
      </c>
      <c r="B24" s="328" t="s">
        <v>317</v>
      </c>
      <c r="C24" s="329">
        <v>7.5</v>
      </c>
      <c r="D24" s="330">
        <v>108206</v>
      </c>
      <c r="E24" s="331">
        <v>0.89</v>
      </c>
      <c r="F24" s="330">
        <v>96303.34</v>
      </c>
      <c r="G24" s="332"/>
      <c r="H24" s="330">
        <f t="shared" si="4"/>
        <v>96303.34</v>
      </c>
      <c r="I24" s="330">
        <f t="shared" si="4"/>
        <v>96303.34</v>
      </c>
      <c r="J24" s="330">
        <f t="shared" si="4"/>
        <v>96303.34</v>
      </c>
      <c r="K24" s="330">
        <f t="shared" ref="K24:AI24" si="5">IF(K$2&lt;$C24,$F24,IF((($C24-K$2+1)&gt;0),($C24-K$2+1)*J24,0))</f>
        <v>96303.34</v>
      </c>
      <c r="L24" s="330">
        <f t="shared" si="5"/>
        <v>96303.34</v>
      </c>
      <c r="M24" s="330">
        <f t="shared" si="5"/>
        <v>96303.34</v>
      </c>
      <c r="N24" s="330">
        <f t="shared" si="5"/>
        <v>96303.34</v>
      </c>
      <c r="O24" s="330">
        <f t="shared" si="5"/>
        <v>48151.67</v>
      </c>
      <c r="P24" s="330">
        <f t="shared" si="5"/>
        <v>0</v>
      </c>
      <c r="Q24" s="330">
        <f t="shared" si="5"/>
        <v>0</v>
      </c>
      <c r="R24" s="330">
        <f t="shared" si="5"/>
        <v>0</v>
      </c>
      <c r="S24" s="330">
        <f t="shared" si="5"/>
        <v>0</v>
      </c>
      <c r="T24" s="330">
        <f t="shared" si="5"/>
        <v>0</v>
      </c>
      <c r="U24" s="330">
        <f t="shared" si="5"/>
        <v>0</v>
      </c>
      <c r="V24" s="330">
        <f t="shared" si="5"/>
        <v>0</v>
      </c>
      <c r="W24" s="330">
        <f t="shared" si="5"/>
        <v>0</v>
      </c>
      <c r="X24" s="330">
        <f t="shared" si="5"/>
        <v>0</v>
      </c>
      <c r="Y24" s="330">
        <f t="shared" si="5"/>
        <v>0</v>
      </c>
      <c r="Z24" s="330">
        <f t="shared" si="5"/>
        <v>0</v>
      </c>
      <c r="AA24" s="330">
        <f t="shared" si="5"/>
        <v>0</v>
      </c>
      <c r="AB24" s="330">
        <f t="shared" si="5"/>
        <v>0</v>
      </c>
      <c r="AC24" s="330">
        <f t="shared" si="5"/>
        <v>0</v>
      </c>
      <c r="AD24" s="330">
        <f t="shared" si="5"/>
        <v>0</v>
      </c>
      <c r="AE24" s="330">
        <f t="shared" si="5"/>
        <v>0</v>
      </c>
      <c r="AF24" s="330">
        <f t="shared" si="5"/>
        <v>0</v>
      </c>
      <c r="AG24" s="330">
        <f t="shared" si="5"/>
        <v>0</v>
      </c>
      <c r="AH24" s="330">
        <f t="shared" si="5"/>
        <v>0</v>
      </c>
      <c r="AI24" s="330">
        <f t="shared" si="5"/>
        <v>0</v>
      </c>
      <c r="AJ24" s="333">
        <f t="shared" si="2"/>
        <v>722275.04999999993</v>
      </c>
    </row>
    <row r="25" spans="1:36" x14ac:dyDescent="0.4">
      <c r="A25" s="334" t="s">
        <v>204</v>
      </c>
      <c r="B25" s="334"/>
      <c r="C25" s="335"/>
      <c r="D25" s="336">
        <f>SUM(D5:D24)</f>
        <v>4680017.6929756217</v>
      </c>
      <c r="E25" s="336"/>
      <c r="F25" s="336">
        <f>SUM(F5:F24)</f>
        <v>4165215.7467483035</v>
      </c>
      <c r="G25" s="337"/>
      <c r="H25" s="336">
        <f t="shared" ref="H25:AJ25" si="6">SUM(H5:H24)</f>
        <v>4165215.7467483035</v>
      </c>
      <c r="I25" s="336">
        <f t="shared" si="6"/>
        <v>4158643.2162851007</v>
      </c>
      <c r="J25" s="336">
        <f t="shared" si="6"/>
        <v>3946131.3979748706</v>
      </c>
      <c r="K25" s="336">
        <f t="shared" si="6"/>
        <v>3908727.6360082398</v>
      </c>
      <c r="L25" s="336">
        <f t="shared" si="6"/>
        <v>3783506.3459460377</v>
      </c>
      <c r="M25" s="336">
        <f t="shared" si="6"/>
        <v>888427.37</v>
      </c>
      <c r="N25" s="336">
        <f t="shared" si="6"/>
        <v>888427.37</v>
      </c>
      <c r="O25" s="336">
        <f t="shared" si="6"/>
        <v>444213.685</v>
      </c>
      <c r="P25" s="336">
        <f t="shared" si="6"/>
        <v>0</v>
      </c>
      <c r="Q25" s="336">
        <f t="shared" si="6"/>
        <v>0</v>
      </c>
      <c r="R25" s="336">
        <f t="shared" si="6"/>
        <v>0</v>
      </c>
      <c r="S25" s="336">
        <f t="shared" si="6"/>
        <v>0</v>
      </c>
      <c r="T25" s="336">
        <f t="shared" si="6"/>
        <v>0</v>
      </c>
      <c r="U25" s="336">
        <f t="shared" si="6"/>
        <v>0</v>
      </c>
      <c r="V25" s="336">
        <f t="shared" si="6"/>
        <v>0</v>
      </c>
      <c r="W25" s="336">
        <f t="shared" si="6"/>
        <v>0</v>
      </c>
      <c r="X25" s="336">
        <f t="shared" si="6"/>
        <v>0</v>
      </c>
      <c r="Y25" s="336">
        <f t="shared" si="6"/>
        <v>0</v>
      </c>
      <c r="Z25" s="336">
        <f t="shared" si="6"/>
        <v>0</v>
      </c>
      <c r="AA25" s="336">
        <f t="shared" si="6"/>
        <v>0</v>
      </c>
      <c r="AB25" s="336">
        <f t="shared" si="6"/>
        <v>0</v>
      </c>
      <c r="AC25" s="336">
        <f t="shared" si="6"/>
        <v>0</v>
      </c>
      <c r="AD25" s="336">
        <f t="shared" si="6"/>
        <v>0</v>
      </c>
      <c r="AE25" s="336">
        <f t="shared" si="6"/>
        <v>0</v>
      </c>
      <c r="AF25" s="336">
        <f t="shared" si="6"/>
        <v>0</v>
      </c>
      <c r="AG25" s="336">
        <f t="shared" si="6"/>
        <v>0</v>
      </c>
      <c r="AH25" s="336">
        <f t="shared" si="6"/>
        <v>0</v>
      </c>
      <c r="AI25" s="338">
        <f t="shared" si="6"/>
        <v>0</v>
      </c>
      <c r="AJ25" s="339">
        <f t="shared" si="6"/>
        <v>22183292.767962553</v>
      </c>
    </row>
    <row r="26" spans="1:36" x14ac:dyDescent="0.4">
      <c r="A26" s="341" t="s">
        <v>141</v>
      </c>
      <c r="B26" s="341"/>
      <c r="C26" s="342"/>
      <c r="D26" s="339"/>
      <c r="E26" s="339"/>
      <c r="F26" s="339"/>
      <c r="G26" s="340"/>
      <c r="H26" s="339">
        <v>0</v>
      </c>
      <c r="I26" s="339">
        <f>H25-I25</f>
        <v>6572.5304632028565</v>
      </c>
      <c r="J26" s="339">
        <f t="shared" ref="J26:AI26" si="7">I25-J25</f>
        <v>212511.81831023004</v>
      </c>
      <c r="K26" s="339">
        <f t="shared" si="7"/>
        <v>37403.761966630816</v>
      </c>
      <c r="L26" s="339">
        <f t="shared" si="7"/>
        <v>125221.29006220214</v>
      </c>
      <c r="M26" s="339">
        <f t="shared" si="7"/>
        <v>2895078.9759460376</v>
      </c>
      <c r="N26" s="339">
        <f t="shared" si="7"/>
        <v>0</v>
      </c>
      <c r="O26" s="339">
        <f t="shared" si="7"/>
        <v>444213.685</v>
      </c>
      <c r="P26" s="339">
        <f t="shared" si="7"/>
        <v>444213.685</v>
      </c>
      <c r="Q26" s="339">
        <f t="shared" si="7"/>
        <v>0</v>
      </c>
      <c r="R26" s="339">
        <f t="shared" si="7"/>
        <v>0</v>
      </c>
      <c r="S26" s="339">
        <f t="shared" si="7"/>
        <v>0</v>
      </c>
      <c r="T26" s="339">
        <f t="shared" si="7"/>
        <v>0</v>
      </c>
      <c r="U26" s="339">
        <f t="shared" si="7"/>
        <v>0</v>
      </c>
      <c r="V26" s="339">
        <f t="shared" si="7"/>
        <v>0</v>
      </c>
      <c r="W26" s="339">
        <f t="shared" si="7"/>
        <v>0</v>
      </c>
      <c r="X26" s="339">
        <f t="shared" si="7"/>
        <v>0</v>
      </c>
      <c r="Y26" s="339">
        <f t="shared" si="7"/>
        <v>0</v>
      </c>
      <c r="Z26" s="339">
        <f t="shared" si="7"/>
        <v>0</v>
      </c>
      <c r="AA26" s="339">
        <f t="shared" si="7"/>
        <v>0</v>
      </c>
      <c r="AB26" s="339">
        <f t="shared" si="7"/>
        <v>0</v>
      </c>
      <c r="AC26" s="339">
        <f t="shared" si="7"/>
        <v>0</v>
      </c>
      <c r="AD26" s="339">
        <f t="shared" si="7"/>
        <v>0</v>
      </c>
      <c r="AE26" s="339">
        <f t="shared" si="7"/>
        <v>0</v>
      </c>
      <c r="AF26" s="339">
        <f t="shared" si="7"/>
        <v>0</v>
      </c>
      <c r="AG26" s="339">
        <f t="shared" si="7"/>
        <v>0</v>
      </c>
      <c r="AH26" s="339">
        <f t="shared" si="7"/>
        <v>0</v>
      </c>
      <c r="AI26" s="339">
        <f t="shared" si="7"/>
        <v>0</v>
      </c>
      <c r="AJ26" s="324"/>
    </row>
    <row r="27" spans="1:36" x14ac:dyDescent="0.4">
      <c r="A27" s="341" t="s">
        <v>143</v>
      </c>
      <c r="B27" s="341"/>
      <c r="C27" s="342"/>
      <c r="D27" s="339"/>
      <c r="E27" s="339"/>
      <c r="F27" s="339"/>
      <c r="G27" s="340"/>
      <c r="H27" s="339">
        <v>0</v>
      </c>
      <c r="I27" s="339">
        <f t="shared" ref="I27:AI27" si="8">H25-I25+H27</f>
        <v>6572.5304632028565</v>
      </c>
      <c r="J27" s="339">
        <f t="shared" si="8"/>
        <v>219084.3487734329</v>
      </c>
      <c r="K27" s="339">
        <f t="shared" si="8"/>
        <v>256488.11074006371</v>
      </c>
      <c r="L27" s="339">
        <f t="shared" si="8"/>
        <v>381709.40080226585</v>
      </c>
      <c r="M27" s="339">
        <f t="shared" si="8"/>
        <v>3276788.3767483034</v>
      </c>
      <c r="N27" s="339">
        <f t="shared" si="8"/>
        <v>3276788.3767483034</v>
      </c>
      <c r="O27" s="339">
        <f t="shared" si="8"/>
        <v>3721002.0617483035</v>
      </c>
      <c r="P27" s="339">
        <f t="shared" si="8"/>
        <v>4165215.7467483035</v>
      </c>
      <c r="Q27" s="339">
        <f t="shared" si="8"/>
        <v>4165215.7467483035</v>
      </c>
      <c r="R27" s="339">
        <f t="shared" si="8"/>
        <v>4165215.7467483035</v>
      </c>
      <c r="S27" s="339">
        <f t="shared" si="8"/>
        <v>4165215.7467483035</v>
      </c>
      <c r="T27" s="339">
        <f t="shared" si="8"/>
        <v>4165215.7467483035</v>
      </c>
      <c r="U27" s="339">
        <f t="shared" si="8"/>
        <v>4165215.7467483035</v>
      </c>
      <c r="V27" s="339">
        <f t="shared" si="8"/>
        <v>4165215.7467483035</v>
      </c>
      <c r="W27" s="339">
        <f t="shared" si="8"/>
        <v>4165215.7467483035</v>
      </c>
      <c r="X27" s="339">
        <f t="shared" si="8"/>
        <v>4165215.7467483035</v>
      </c>
      <c r="Y27" s="339">
        <f t="shared" si="8"/>
        <v>4165215.7467483035</v>
      </c>
      <c r="Z27" s="339">
        <f t="shared" si="8"/>
        <v>4165215.7467483035</v>
      </c>
      <c r="AA27" s="339">
        <f t="shared" si="8"/>
        <v>4165215.7467483035</v>
      </c>
      <c r="AB27" s="339">
        <f t="shared" si="8"/>
        <v>4165215.7467483035</v>
      </c>
      <c r="AC27" s="339">
        <f t="shared" si="8"/>
        <v>4165215.7467483035</v>
      </c>
      <c r="AD27" s="339">
        <f t="shared" si="8"/>
        <v>4165215.7467483035</v>
      </c>
      <c r="AE27" s="339">
        <f t="shared" si="8"/>
        <v>4165215.7467483035</v>
      </c>
      <c r="AF27" s="339">
        <f t="shared" si="8"/>
        <v>4165215.7467483035</v>
      </c>
      <c r="AG27" s="339">
        <f t="shared" si="8"/>
        <v>4165215.7467483035</v>
      </c>
      <c r="AH27" s="339">
        <f t="shared" si="8"/>
        <v>4165215.7467483035</v>
      </c>
      <c r="AI27" s="339">
        <f t="shared" si="8"/>
        <v>4165215.7467483035</v>
      </c>
      <c r="AJ27" s="324"/>
    </row>
    <row r="28" spans="1:36" x14ac:dyDescent="0.4">
      <c r="A28" s="343" t="s">
        <v>205</v>
      </c>
      <c r="B28" s="343"/>
      <c r="C28" s="344">
        <f>SUMPRODUCT(C5:C24,D5:D24)/D25</f>
        <v>5.3258448341554887</v>
      </c>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row>
    <row r="32" spans="1:36" x14ac:dyDescent="0.4">
      <c r="B32" s="345"/>
    </row>
    <row r="33" spans="2:2" x14ac:dyDescent="0.4">
      <c r="B33" s="345"/>
    </row>
    <row r="34" spans="2:2" x14ac:dyDescent="0.4">
      <c r="B34" s="345"/>
    </row>
    <row r="35" spans="2:2" x14ac:dyDescent="0.4">
      <c r="B35" s="345"/>
    </row>
    <row r="36" spans="2:2" x14ac:dyDescent="0.4">
      <c r="B36" s="345"/>
    </row>
    <row r="37" spans="2:2" x14ac:dyDescent="0.4">
      <c r="B37" s="345"/>
    </row>
    <row r="38" spans="2:2" x14ac:dyDescent="0.4">
      <c r="B38" s="345"/>
    </row>
    <row r="39" spans="2:2" x14ac:dyDescent="0.4">
      <c r="B39" s="345"/>
    </row>
    <row r="40" spans="2:2" x14ac:dyDescent="0.4">
      <c r="B40" s="345"/>
    </row>
    <row r="41" spans="2:2" x14ac:dyDescent="0.4">
      <c r="B41" s="345"/>
    </row>
    <row r="42" spans="2:2" x14ac:dyDescent="0.4">
      <c r="B42" s="345"/>
    </row>
    <row r="43" spans="2:2" x14ac:dyDescent="0.4">
      <c r="B43" s="345"/>
    </row>
    <row r="44" spans="2:2" x14ac:dyDescent="0.4">
      <c r="B44" s="345"/>
    </row>
    <row r="45" spans="2:2" x14ac:dyDescent="0.4">
      <c r="B45" s="345"/>
    </row>
    <row r="46" spans="2:2" x14ac:dyDescent="0.4">
      <c r="B46" s="345"/>
    </row>
    <row r="47" spans="2:2" x14ac:dyDescent="0.4">
      <c r="B47" s="345"/>
    </row>
    <row r="48" spans="2:2" x14ac:dyDescent="0.4">
      <c r="B48" s="345"/>
    </row>
  </sheetData>
  <mergeCells count="9">
    <mergeCell ref="F3:F4"/>
    <mergeCell ref="G3:AI3"/>
    <mergeCell ref="AJ3:AJ4"/>
    <mergeCell ref="A1:C1"/>
    <mergeCell ref="A3:A4"/>
    <mergeCell ref="B3:B4"/>
    <mergeCell ref="C3:C4"/>
    <mergeCell ref="D3:D4"/>
    <mergeCell ref="E3:E4"/>
  </mergeCells>
  <pageMargins left="0.7" right="0.7" top="0.75" bottom="0.75" header="0.3" footer="0.3"/>
  <pageSetup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2D344-D0FE-4BDC-B3E7-DA0F11C20FCA}">
  <sheetPr>
    <tabColor theme="9"/>
  </sheetPr>
  <dimension ref="A1"/>
  <sheetViews>
    <sheetView workbookViewId="0"/>
  </sheetViews>
  <sheetFormatPr defaultRowHeight="15" x14ac:dyDescent="0.4"/>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69EEB-0430-43BE-99EA-A9707F490DA8}">
  <dimension ref="A1:L30"/>
  <sheetViews>
    <sheetView workbookViewId="0"/>
  </sheetViews>
  <sheetFormatPr defaultColWidth="8.84375" defaultRowHeight="15" x14ac:dyDescent="0.4"/>
  <cols>
    <col min="1" max="1" width="19.69140625" style="91" customWidth="1"/>
    <col min="2" max="2" width="4.69140625" style="91" bestFit="1" customWidth="1"/>
    <col min="3" max="3" width="16" style="91" customWidth="1"/>
    <col min="4" max="4" width="5.4609375" style="91" bestFit="1" customWidth="1"/>
    <col min="5" max="5" width="4.3046875" style="91" bestFit="1" customWidth="1"/>
    <col min="6" max="8" width="7.4609375" style="91" bestFit="1" customWidth="1"/>
    <col min="9" max="9" width="2.23046875" style="97" bestFit="1" customWidth="1"/>
    <col min="10" max="10" width="7.4609375" style="91" bestFit="1" customWidth="1"/>
    <col min="11" max="11" width="2.23046875" style="97" bestFit="1" customWidth="1"/>
    <col min="12" max="12" width="9.84375" style="91" customWidth="1"/>
    <col min="13" max="16384" width="8.84375" style="147"/>
  </cols>
  <sheetData>
    <row r="1" spans="1:12" x14ac:dyDescent="0.4">
      <c r="A1" s="90" t="s">
        <v>320</v>
      </c>
    </row>
    <row r="3" spans="1:12" ht="15.75" customHeight="1" x14ac:dyDescent="0.4">
      <c r="A3" s="527" t="s">
        <v>46</v>
      </c>
      <c r="B3" s="451" t="s">
        <v>205</v>
      </c>
      <c r="C3" s="444" t="s">
        <v>201</v>
      </c>
      <c r="D3" s="451" t="s">
        <v>88</v>
      </c>
      <c r="E3" s="529" t="s">
        <v>202</v>
      </c>
      <c r="F3" s="530"/>
      <c r="G3" s="530"/>
      <c r="H3" s="530"/>
      <c r="I3" s="530"/>
      <c r="J3" s="530"/>
      <c r="K3" s="531"/>
      <c r="L3" s="444" t="s">
        <v>206</v>
      </c>
    </row>
    <row r="4" spans="1:12" x14ac:dyDescent="0.4">
      <c r="A4" s="528"/>
      <c r="B4" s="452"/>
      <c r="C4" s="445"/>
      <c r="D4" s="452"/>
      <c r="E4" s="89">
        <v>2018</v>
      </c>
      <c r="F4" s="89">
        <v>2019</v>
      </c>
      <c r="G4" s="89">
        <v>2020</v>
      </c>
      <c r="H4" s="89">
        <v>2021</v>
      </c>
      <c r="I4" s="89" t="s">
        <v>203</v>
      </c>
      <c r="J4" s="89">
        <v>2030</v>
      </c>
      <c r="K4" s="89" t="s">
        <v>203</v>
      </c>
      <c r="L4" s="445"/>
    </row>
    <row r="5" spans="1:12" x14ac:dyDescent="0.4">
      <c r="A5" s="92" t="str">
        <f>'Portfolio CPAS'!A5</f>
        <v>Retail Products</v>
      </c>
      <c r="B5" s="106">
        <f>'Portfolio CPAS'!B5</f>
        <v>9.1483802886902534</v>
      </c>
      <c r="C5" s="96">
        <f>'Portfolio CPAS'!C5</f>
        <v>114126.68569510436</v>
      </c>
      <c r="D5" s="115">
        <f>'Portfolio CPAS'!D5</f>
        <v>0.71648815544950284</v>
      </c>
      <c r="E5" s="93"/>
      <c r="F5" s="96">
        <f>'Portfolio CPAS'!F5</f>
        <v>81770.418521250482</v>
      </c>
      <c r="G5" s="96">
        <f>'Portfolio CPAS'!G5</f>
        <v>81770.418521250482</v>
      </c>
      <c r="H5" s="96">
        <f>'Portfolio CPAS'!H5</f>
        <v>49955.135211583554</v>
      </c>
      <c r="I5" s="100" t="s">
        <v>203</v>
      </c>
      <c r="J5" s="96">
        <f>'Portfolio CPAS'!Q5</f>
        <v>23.721795999999994</v>
      </c>
      <c r="K5" s="100" t="s">
        <v>203</v>
      </c>
      <c r="L5" s="96">
        <f>'Portfolio CPAS'!AJ5</f>
        <v>419630.77971704054</v>
      </c>
    </row>
    <row r="6" spans="1:12" x14ac:dyDescent="0.4">
      <c r="A6" s="92" t="str">
        <f>'Portfolio CPAS'!A6</f>
        <v>IQ - CAA</v>
      </c>
      <c r="B6" s="106">
        <f>'Portfolio CPAS'!B6</f>
        <v>14.942039402188716</v>
      </c>
      <c r="C6" s="96">
        <f>'Portfolio CPAS'!C6</f>
        <v>814.94194079154909</v>
      </c>
      <c r="D6" s="115">
        <f>'Portfolio CPAS'!D6</f>
        <v>1</v>
      </c>
      <c r="E6" s="93"/>
      <c r="F6" s="96">
        <f>'Portfolio CPAS'!F6</f>
        <v>814.94194079154909</v>
      </c>
      <c r="G6" s="96">
        <f>'Portfolio CPAS'!G6</f>
        <v>814.94194079154909</v>
      </c>
      <c r="H6" s="96">
        <f>'Portfolio CPAS'!H6</f>
        <v>554.91097045768049</v>
      </c>
      <c r="I6" s="100" t="s">
        <v>203</v>
      </c>
      <c r="J6" s="96">
        <f>'Portfolio CPAS'!Q6</f>
        <v>414.77500555313384</v>
      </c>
      <c r="K6" s="100" t="s">
        <v>203</v>
      </c>
      <c r="L6" s="96">
        <f>'Portfolio CPAS'!AJ6</f>
        <v>10188.069491552382</v>
      </c>
    </row>
    <row r="7" spans="1:12" x14ac:dyDescent="0.4">
      <c r="A7" s="92" t="str">
        <f>'Portfolio CPAS'!A7</f>
        <v>IQ - SF</v>
      </c>
      <c r="B7" s="106">
        <f>'Portfolio CPAS'!B7</f>
        <v>14.676709154163438</v>
      </c>
      <c r="C7" s="96">
        <f>'Portfolio CPAS'!C7</f>
        <v>9332.4989513255914</v>
      </c>
      <c r="D7" s="115">
        <f>'Portfolio CPAS'!D7</f>
        <v>1</v>
      </c>
      <c r="E7" s="93"/>
      <c r="F7" s="96">
        <f>'Portfolio CPAS'!F7</f>
        <v>9332.4989513255914</v>
      </c>
      <c r="G7" s="96">
        <f>'Portfolio CPAS'!G7</f>
        <v>9332.4989513255914</v>
      </c>
      <c r="H7" s="96">
        <f>'Portfolio CPAS'!H7</f>
        <v>7808.5110832573555</v>
      </c>
      <c r="I7" s="100" t="s">
        <v>203</v>
      </c>
      <c r="J7" s="96">
        <f>'Portfolio CPAS'!Q7</f>
        <v>3818.829005881531</v>
      </c>
      <c r="K7" s="100" t="s">
        <v>203</v>
      </c>
      <c r="L7" s="96">
        <f>'Portfolio CPAS'!AJ7</f>
        <v>102090.67695391814</v>
      </c>
    </row>
    <row r="8" spans="1:12" x14ac:dyDescent="0.4">
      <c r="A8" s="92" t="str">
        <f>'Portfolio CPAS'!A8</f>
        <v>IQ - MF</v>
      </c>
      <c r="B8" s="106">
        <f>'Portfolio CPAS'!B8</f>
        <v>10.731542361422973</v>
      </c>
      <c r="C8" s="96">
        <f>'Portfolio CPAS'!C8</f>
        <v>1629.9730068328167</v>
      </c>
      <c r="D8" s="115">
        <f>'Portfolio CPAS'!D8</f>
        <v>1</v>
      </c>
      <c r="E8" s="93"/>
      <c r="F8" s="96">
        <f>'Portfolio CPAS'!F8</f>
        <v>1629.9730068328167</v>
      </c>
      <c r="G8" s="96">
        <f>'Portfolio CPAS'!G8</f>
        <v>1629.9730068328167</v>
      </c>
      <c r="H8" s="96">
        <f>'Portfolio CPAS'!H8</f>
        <v>1459.7833028184023</v>
      </c>
      <c r="I8" s="100" t="s">
        <v>203</v>
      </c>
      <c r="J8" s="96">
        <f>'Portfolio CPAS'!Q8</f>
        <v>126.9003634545997</v>
      </c>
      <c r="K8" s="100" t="s">
        <v>203</v>
      </c>
      <c r="L8" s="96">
        <f>'Portfolio CPAS'!AJ8</f>
        <v>15304.297896962307</v>
      </c>
    </row>
    <row r="9" spans="1:12" x14ac:dyDescent="0.4">
      <c r="A9" s="92" t="str">
        <f>'Portfolio CPAS'!A9</f>
        <v>IQ - Smart Savers</v>
      </c>
      <c r="B9" s="106">
        <f>'Portfolio CPAS'!B9</f>
        <v>11</v>
      </c>
      <c r="C9" s="96">
        <f>'Portfolio CPAS'!C9</f>
        <v>2824.2425510000153</v>
      </c>
      <c r="D9" s="115">
        <f>'Portfolio CPAS'!D9</f>
        <v>1</v>
      </c>
      <c r="E9" s="93"/>
      <c r="F9" s="96">
        <f>'Portfolio CPAS'!F9</f>
        <v>2824.2425510000153</v>
      </c>
      <c r="G9" s="96">
        <f>'Portfolio CPAS'!G9</f>
        <v>2824.2425510000153</v>
      </c>
      <c r="H9" s="96">
        <f>'Portfolio CPAS'!H9</f>
        <v>2824.2425510000153</v>
      </c>
      <c r="I9" s="100" t="s">
        <v>203</v>
      </c>
      <c r="J9" s="96">
        <f>'Portfolio CPAS'!Q9</f>
        <v>0</v>
      </c>
      <c r="K9" s="100" t="s">
        <v>203</v>
      </c>
      <c r="L9" s="96">
        <f>'Portfolio CPAS'!AJ9</f>
        <v>31066.66806100016</v>
      </c>
    </row>
    <row r="10" spans="1:12" x14ac:dyDescent="0.4">
      <c r="A10" s="92" t="str">
        <f>'Portfolio CPAS'!A10</f>
        <v>IQ - SF (gas conversion)</v>
      </c>
      <c r="B10" s="106">
        <f>'Portfolio CPAS'!B10</f>
        <v>18.47313883089797</v>
      </c>
      <c r="C10" s="96">
        <f>'Portfolio CPAS'!C10</f>
        <v>13120.72907811788</v>
      </c>
      <c r="D10" s="115">
        <f>'Portfolio CPAS'!D10</f>
        <v>0.99999999880953971</v>
      </c>
      <c r="E10" s="93"/>
      <c r="F10" s="96">
        <f>'Portfolio CPAS'!F10</f>
        <v>13120.729062498172</v>
      </c>
      <c r="G10" s="96">
        <f>'Portfolio CPAS'!G10</f>
        <v>13120.729062498172</v>
      </c>
      <c r="H10" s="96">
        <f>'Portfolio CPAS'!H10</f>
        <v>13120.729062498172</v>
      </c>
      <c r="I10" s="100" t="s">
        <v>203</v>
      </c>
      <c r="J10" s="96">
        <f>'Portfolio CPAS'!Q10</f>
        <v>6996.686054416954</v>
      </c>
      <c r="K10" s="100" t="s">
        <v>203</v>
      </c>
      <c r="L10" s="96">
        <f>'Portfolio CPAS'!AJ10</f>
        <v>188626.56254330807</v>
      </c>
    </row>
    <row r="11" spans="1:12" x14ac:dyDescent="0.4">
      <c r="A11" s="92" t="str">
        <f>'Portfolio CPAS'!A11</f>
        <v>Public Housing</v>
      </c>
      <c r="B11" s="106">
        <f>'Portfolio CPAS'!B11</f>
        <v>10.408530094402963</v>
      </c>
      <c r="C11" s="96">
        <f>'Portfolio CPAS'!C11</f>
        <v>1161.7834040281427</v>
      </c>
      <c r="D11" s="115">
        <f>'Portfolio CPAS'!D11</f>
        <v>1</v>
      </c>
      <c r="E11" s="93"/>
      <c r="F11" s="96">
        <f>'Portfolio CPAS'!F11</f>
        <v>1161.7834040281427</v>
      </c>
      <c r="G11" s="96">
        <f>'Portfolio CPAS'!G11</f>
        <v>1161.7834040281427</v>
      </c>
      <c r="H11" s="96">
        <f>'Portfolio CPAS'!H11</f>
        <v>768.14027040915937</v>
      </c>
      <c r="I11" s="100" t="s">
        <v>203</v>
      </c>
      <c r="J11" s="96">
        <f>'Portfolio CPAS'!Q11</f>
        <v>91.669037643943398</v>
      </c>
      <c r="K11" s="100" t="s">
        <v>203</v>
      </c>
      <c r="L11" s="96">
        <f>'Portfolio CPAS'!AJ11</f>
        <v>8605.4725584683201</v>
      </c>
    </row>
    <row r="12" spans="1:12" x14ac:dyDescent="0.4">
      <c r="A12" s="92" t="str">
        <f>'Portfolio CPAS'!A12</f>
        <v>Behavior Modification</v>
      </c>
      <c r="B12" s="106">
        <f>'Portfolio CPAS'!B12</f>
        <v>5</v>
      </c>
      <c r="C12" s="96">
        <f>'Portfolio CPAS'!C12</f>
        <v>1060.9633610867093</v>
      </c>
      <c r="D12" s="115">
        <f>'Portfolio CPAS'!D12</f>
        <v>1</v>
      </c>
      <c r="E12" s="93"/>
      <c r="F12" s="96">
        <f>'Portfolio CPAS'!F12</f>
        <v>1060.9633610867093</v>
      </c>
      <c r="G12" s="96">
        <f>'Portfolio CPAS'!G12</f>
        <v>783.33046875753917</v>
      </c>
      <c r="H12" s="96">
        <f>'Portfolio CPAS'!H12</f>
        <v>484.17460441286318</v>
      </c>
      <c r="I12" s="100" t="s">
        <v>203</v>
      </c>
      <c r="J12" s="96">
        <f>'Portfolio CPAS'!Q12</f>
        <v>0</v>
      </c>
      <c r="K12" s="100" t="s">
        <v>203</v>
      </c>
      <c r="L12" s="96">
        <f>'Portfolio CPAS'!AJ12</f>
        <v>2699.5440306715714</v>
      </c>
    </row>
    <row r="13" spans="1:12" x14ac:dyDescent="0.4">
      <c r="A13" s="92" t="str">
        <f>'Portfolio CPAS'!A13</f>
        <v>HVAC</v>
      </c>
      <c r="B13" s="106">
        <f>'Portfolio CPAS'!B13</f>
        <v>16.480954298871826</v>
      </c>
      <c r="C13" s="96">
        <f>'Portfolio CPAS'!C13</f>
        <v>9129.8454547564288</v>
      </c>
      <c r="D13" s="115">
        <f>'Portfolio CPAS'!D13</f>
        <v>0.75472067663078157</v>
      </c>
      <c r="E13" s="93"/>
      <c r="F13" s="96">
        <f>'Portfolio CPAS'!F13</f>
        <v>6890.4831391482376</v>
      </c>
      <c r="G13" s="96">
        <f>'Portfolio CPAS'!G13</f>
        <v>6890.4831391482376</v>
      </c>
      <c r="H13" s="96">
        <f>'Portfolio CPAS'!H13</f>
        <v>6890.4831391482376</v>
      </c>
      <c r="I13" s="100" t="s">
        <v>203</v>
      </c>
      <c r="J13" s="96">
        <f>'Portfolio CPAS'!Q13</f>
        <v>3953.5871865119138</v>
      </c>
      <c r="K13" s="100" t="s">
        <v>203</v>
      </c>
      <c r="L13" s="96">
        <f>'Portfolio CPAS'!AJ13</f>
        <v>83824.804203933425</v>
      </c>
    </row>
    <row r="14" spans="1:12" x14ac:dyDescent="0.4">
      <c r="A14" s="92" t="str">
        <f>'Portfolio CPAS'!A14</f>
        <v>Appliance Recycling</v>
      </c>
      <c r="B14" s="106">
        <f>'Portfolio CPAS'!B14</f>
        <v>6.5</v>
      </c>
      <c r="C14" s="96">
        <f>'Portfolio CPAS'!C14</f>
        <v>5146.7659425400689</v>
      </c>
      <c r="D14" s="115">
        <f>'Portfolio CPAS'!D14</f>
        <v>0.54128373617071768</v>
      </c>
      <c r="E14" s="93"/>
      <c r="F14" s="96">
        <f>'Portfolio CPAS'!F14</f>
        <v>2785.8606985742936</v>
      </c>
      <c r="G14" s="96">
        <f>'Portfolio CPAS'!G14</f>
        <v>2785.8606985742936</v>
      </c>
      <c r="H14" s="96">
        <f>'Portfolio CPAS'!H14</f>
        <v>2785.8606985742936</v>
      </c>
      <c r="I14" s="100" t="s">
        <v>203</v>
      </c>
      <c r="J14" s="96">
        <f>'Portfolio CPAS'!Q14</f>
        <v>0</v>
      </c>
      <c r="K14" s="100" t="s">
        <v>203</v>
      </c>
      <c r="L14" s="96">
        <f>'Portfolio CPAS'!AJ14</f>
        <v>20893.955239307201</v>
      </c>
    </row>
    <row r="15" spans="1:12" x14ac:dyDescent="0.4">
      <c r="A15" s="92" t="str">
        <f>'Portfolio CPAS'!A15</f>
        <v>Multifamily</v>
      </c>
      <c r="B15" s="106">
        <f>'Portfolio CPAS'!B15</f>
        <v>10.309081027071349</v>
      </c>
      <c r="C15" s="96">
        <f>'Portfolio CPAS'!C15</f>
        <v>1424.1223146979937</v>
      </c>
      <c r="D15" s="115">
        <f>'Portfolio CPAS'!D15</f>
        <v>0.92072930100367678</v>
      </c>
      <c r="E15" s="93"/>
      <c r="F15" s="96">
        <f>'Portfolio CPAS'!F15</f>
        <v>1311.231143355622</v>
      </c>
      <c r="G15" s="96">
        <f>'Portfolio CPAS'!G15</f>
        <v>1311.231143355622</v>
      </c>
      <c r="H15" s="96">
        <f>'Portfolio CPAS'!H15</f>
        <v>1141.1983574708574</v>
      </c>
      <c r="I15" s="100" t="s">
        <v>203</v>
      </c>
      <c r="J15" s="96">
        <f>'Portfolio CPAS'!Q15</f>
        <v>3.1314506173390453</v>
      </c>
      <c r="K15" s="100" t="s">
        <v>203</v>
      </c>
      <c r="L15" s="96">
        <f>'Portfolio CPAS'!AJ15</f>
        <v>12014.720023378588</v>
      </c>
    </row>
    <row r="16" spans="1:12" x14ac:dyDescent="0.4">
      <c r="A16" s="92" t="str">
        <f>'Portfolio CPAS'!A16</f>
        <v>DD - School Kits</v>
      </c>
      <c r="B16" s="106">
        <f>'Portfolio CPAS'!B16</f>
        <v>8.7889093550914694</v>
      </c>
      <c r="C16" s="96">
        <f>'Portfolio CPAS'!C16</f>
        <v>2013.7877864141446</v>
      </c>
      <c r="D16" s="115">
        <f>'Portfolio CPAS'!D16</f>
        <v>0.9305482860374451</v>
      </c>
      <c r="E16" s="93"/>
      <c r="F16" s="96">
        <f>'Portfolio CPAS'!F16</f>
        <v>1873.926773090823</v>
      </c>
      <c r="G16" s="96">
        <f>'Portfolio CPAS'!G16</f>
        <v>1873.926773090823</v>
      </c>
      <c r="H16" s="96">
        <f>'Portfolio CPAS'!H16</f>
        <v>1340.1043510415468</v>
      </c>
      <c r="I16" s="100" t="s">
        <v>203</v>
      </c>
      <c r="J16" s="96">
        <f>'Portfolio CPAS'!Q16</f>
        <v>0</v>
      </c>
      <c r="K16" s="100" t="s">
        <v>203</v>
      </c>
      <c r="L16" s="96">
        <f>'Portfolio CPAS'!AJ16</f>
        <v>12585.763545864174</v>
      </c>
    </row>
    <row r="17" spans="1:12" ht="27" x14ac:dyDescent="0.4">
      <c r="A17" s="92" t="str">
        <f>'Portfolio CPAS'!A17</f>
        <v>DD - Appliance Recycling Kits</v>
      </c>
      <c r="B17" s="106">
        <f>'Portfolio CPAS'!B17</f>
        <v>8.9041135192819176</v>
      </c>
      <c r="C17" s="96">
        <f>'Portfolio CPAS'!C17</f>
        <v>120.17212886172717</v>
      </c>
      <c r="D17" s="115">
        <f>'Portfolio CPAS'!D17</f>
        <v>1</v>
      </c>
      <c r="E17" s="93"/>
      <c r="F17" s="96">
        <f>'Portfolio CPAS'!F17</f>
        <v>120.17212886172717</v>
      </c>
      <c r="G17" s="96">
        <f>'Portfolio CPAS'!G17</f>
        <v>120.17212886172717</v>
      </c>
      <c r="H17" s="96">
        <f>'Portfolio CPAS'!H17</f>
        <v>84.841957621612934</v>
      </c>
      <c r="I17" s="100" t="s">
        <v>203</v>
      </c>
      <c r="J17" s="96">
        <f>'Portfolio CPAS'!Q17</f>
        <v>0</v>
      </c>
      <c r="K17" s="100" t="s">
        <v>203</v>
      </c>
      <c r="L17" s="96">
        <f>'Portfolio CPAS'!AJ17</f>
        <v>792.85561150675346</v>
      </c>
    </row>
    <row r="18" spans="1:12" x14ac:dyDescent="0.4">
      <c r="A18" s="92" t="str">
        <f>'Portfolio CPAS'!A18</f>
        <v>DD - Community Kits</v>
      </c>
      <c r="B18" s="106">
        <f>'Portfolio CPAS'!B18</f>
        <v>9.0886964476341152</v>
      </c>
      <c r="C18" s="96">
        <f>'Portfolio CPAS'!C18</f>
        <v>980.22245932671899</v>
      </c>
      <c r="D18" s="115">
        <f>'Portfolio CPAS'!D18</f>
        <v>1</v>
      </c>
      <c r="E18" s="93"/>
      <c r="F18" s="96">
        <f>'Portfolio CPAS'!F18</f>
        <v>980.22245932671899</v>
      </c>
      <c r="G18" s="96">
        <f>'Portfolio CPAS'!G18</f>
        <v>980.22245932671899</v>
      </c>
      <c r="H18" s="96">
        <f>'Portfolio CPAS'!H18</f>
        <v>641.99882130239689</v>
      </c>
      <c r="I18" s="100" t="s">
        <v>203</v>
      </c>
      <c r="J18" s="96">
        <f>'Portfolio CPAS'!Q18</f>
        <v>0.43929600000000002</v>
      </c>
      <c r="K18" s="100" t="s">
        <v>203</v>
      </c>
      <c r="L18" s="96">
        <f>'Portfolio CPAS'!AJ18</f>
        <v>6240.9232572070077</v>
      </c>
    </row>
    <row r="19" spans="1:12" x14ac:dyDescent="0.4">
      <c r="A19" s="92" t="str">
        <f>'Portfolio CPAS'!A19</f>
        <v>Residential NPSO</v>
      </c>
      <c r="B19" s="106">
        <f>'Portfolio CPAS'!B19</f>
        <v>9.5196763054943734</v>
      </c>
      <c r="C19" s="96">
        <f>'Portfolio CPAS'!C19</f>
        <v>4119.9672871925923</v>
      </c>
      <c r="D19" s="115" t="str">
        <f>'Portfolio CPAS'!D19</f>
        <v>N/A</v>
      </c>
      <c r="E19" s="93"/>
      <c r="F19" s="96">
        <f>'Portfolio CPAS'!F19</f>
        <v>2966.479392731691</v>
      </c>
      <c r="G19" s="96">
        <f>'Portfolio CPAS'!G19</f>
        <v>3067.7773686796845</v>
      </c>
      <c r="H19" s="96">
        <f>'Portfolio CPAS'!H19</f>
        <v>2025.493233847375</v>
      </c>
      <c r="I19" s="100" t="s">
        <v>203</v>
      </c>
      <c r="J19" s="96">
        <f>'Portfolio CPAS'!Q19</f>
        <v>140.1992080422466</v>
      </c>
      <c r="K19" s="100" t="s">
        <v>203</v>
      </c>
      <c r="L19" s="96">
        <f>'Portfolio CPAS'!AJ19</f>
        <v>17999.542507929946</v>
      </c>
    </row>
    <row r="20" spans="1:12" x14ac:dyDescent="0.4">
      <c r="A20" s="92" t="str">
        <f>'Portfolio CPAS'!A20</f>
        <v>Standard</v>
      </c>
      <c r="B20" s="106">
        <f>'Portfolio CPAS'!B20</f>
        <v>13.299001275464741</v>
      </c>
      <c r="C20" s="96">
        <f>'Portfolio CPAS'!C20</f>
        <v>199497.1905713568</v>
      </c>
      <c r="D20" s="115">
        <f>'Portfolio CPAS'!D20</f>
        <v>0.86603162277018098</v>
      </c>
      <c r="E20" s="93"/>
      <c r="F20" s="96">
        <f>'Portfolio CPAS'!F20</f>
        <v>172770.87568860417</v>
      </c>
      <c r="G20" s="96">
        <f>'Portfolio CPAS'!G20</f>
        <v>172740.86584503888</v>
      </c>
      <c r="H20" s="96">
        <f>'Portfolio CPAS'!H20</f>
        <v>171413.03081981532</v>
      </c>
      <c r="I20" s="100" t="s">
        <v>203</v>
      </c>
      <c r="J20" s="96">
        <f>'Portfolio CPAS'!Q20</f>
        <v>122622.98562210942</v>
      </c>
      <c r="K20" s="100" t="s">
        <v>203</v>
      </c>
      <c r="L20" s="96">
        <f>'Portfolio CPAS'!AJ20</f>
        <v>2158752.7050173213</v>
      </c>
    </row>
    <row r="21" spans="1:12" x14ac:dyDescent="0.4">
      <c r="A21" s="92" t="str">
        <f>'Portfolio CPAS'!A21</f>
        <v>Custom</v>
      </c>
      <c r="B21" s="106">
        <f>'Portfolio CPAS'!B21</f>
        <v>14.787488640495773</v>
      </c>
      <c r="C21" s="96">
        <f>'Portfolio CPAS'!C21</f>
        <v>27582.599045174327</v>
      </c>
      <c r="D21" s="115">
        <f>'Portfolio CPAS'!D21</f>
        <v>0.82200000000000017</v>
      </c>
      <c r="E21" s="93"/>
      <c r="F21" s="96">
        <f>'Portfolio CPAS'!F21</f>
        <v>22672.896415133302</v>
      </c>
      <c r="G21" s="96">
        <f>'Portfolio CPAS'!G21</f>
        <v>22672.896415133302</v>
      </c>
      <c r="H21" s="96">
        <f>'Portfolio CPAS'!H21</f>
        <v>22617.607579316664</v>
      </c>
      <c r="I21" s="100" t="s">
        <v>203</v>
      </c>
      <c r="J21" s="96">
        <f>'Portfolio CPAS'!Q21</f>
        <v>19644.247593574026</v>
      </c>
      <c r="K21" s="100" t="s">
        <v>203</v>
      </c>
      <c r="L21" s="96">
        <f>'Portfolio CPAS'!AJ21</f>
        <v>335275.19818592106</v>
      </c>
    </row>
    <row r="22" spans="1:12" x14ac:dyDescent="0.4">
      <c r="A22" s="92" t="str">
        <f>'Portfolio CPAS'!A22</f>
        <v>Custom (gas conversion)</v>
      </c>
      <c r="B22" s="106">
        <f>'Portfolio CPAS'!B22</f>
        <v>14.385980887665491</v>
      </c>
      <c r="C22" s="96">
        <f>'Portfolio CPAS'!C22</f>
        <v>2858.1589386790588</v>
      </c>
      <c r="D22" s="115">
        <f>'Portfolio CPAS'!D22</f>
        <v>0.93899999999999995</v>
      </c>
      <c r="E22" s="93"/>
      <c r="F22" s="96">
        <f>'Portfolio CPAS'!F22</f>
        <v>2683.811243419636</v>
      </c>
      <c r="G22" s="96">
        <f>'Portfolio CPAS'!G22</f>
        <v>2683.811243419636</v>
      </c>
      <c r="H22" s="96">
        <f>'Portfolio CPAS'!H22</f>
        <v>2683.811243419636</v>
      </c>
      <c r="I22" s="100" t="s">
        <v>203</v>
      </c>
      <c r="J22" s="96">
        <f>'Portfolio CPAS'!Q22</f>
        <v>2683.811243419636</v>
      </c>
      <c r="K22" s="100" t="s">
        <v>203</v>
      </c>
      <c r="L22" s="96">
        <f>'Portfolio CPAS'!AJ22</f>
        <v>38609.257253936637</v>
      </c>
    </row>
    <row r="23" spans="1:12" x14ac:dyDescent="0.4">
      <c r="A23" s="92" t="str">
        <f>'Portfolio CPAS'!A23</f>
        <v>Retro-Commissioning</v>
      </c>
      <c r="B23" s="106">
        <f>'Portfolio CPAS'!B23</f>
        <v>5.3258448341554887</v>
      </c>
      <c r="C23" s="96">
        <f>'Portfolio CPAS'!C23</f>
        <v>4680.0176929756217</v>
      </c>
      <c r="D23" s="115">
        <f>'Portfolio CPAS'!D23</f>
        <v>0.89000000000000012</v>
      </c>
      <c r="E23" s="93"/>
      <c r="F23" s="96">
        <f>'Portfolio CPAS'!F23</f>
        <v>4165.2157467483039</v>
      </c>
      <c r="G23" s="96">
        <f>'Portfolio CPAS'!G23</f>
        <v>4158.6432162851006</v>
      </c>
      <c r="H23" s="96">
        <f>'Portfolio CPAS'!H23</f>
        <v>3946.1313979748702</v>
      </c>
      <c r="I23" s="100" t="s">
        <v>203</v>
      </c>
      <c r="J23" s="96">
        <f>'Portfolio CPAS'!Q23</f>
        <v>0</v>
      </c>
      <c r="K23" s="100" t="s">
        <v>203</v>
      </c>
      <c r="L23" s="96">
        <f>'Portfolio CPAS'!AJ23</f>
        <v>22183.292767962554</v>
      </c>
    </row>
    <row r="24" spans="1:12" x14ac:dyDescent="0.4">
      <c r="A24" s="92" t="str">
        <f>'Portfolio CPAS'!A24</f>
        <v>Streetlighting</v>
      </c>
      <c r="B24" s="106">
        <f>'Portfolio CPAS'!B24</f>
        <v>12</v>
      </c>
      <c r="C24" s="96">
        <f>'Portfolio CPAS'!C24</f>
        <v>4013.8687361500001</v>
      </c>
      <c r="D24" s="115">
        <f>'Portfolio CPAS'!D24</f>
        <v>1</v>
      </c>
      <c r="E24" s="93"/>
      <c r="F24" s="96">
        <f>'Portfolio CPAS'!F24</f>
        <v>4013.8687361500001</v>
      </c>
      <c r="G24" s="96">
        <f>'Portfolio CPAS'!G24</f>
        <v>4013.8687361500001</v>
      </c>
      <c r="H24" s="96">
        <f>'Portfolio CPAS'!H24</f>
        <v>4013.8687361500001</v>
      </c>
      <c r="I24" s="100" t="s">
        <v>203</v>
      </c>
      <c r="J24" s="96">
        <f>'Portfolio CPAS'!Q24</f>
        <v>3323.9085041500002</v>
      </c>
      <c r="K24" s="100" t="s">
        <v>203</v>
      </c>
      <c r="L24" s="96">
        <f>'Portfolio CPAS'!AJ24</f>
        <v>42646.742977800001</v>
      </c>
    </row>
    <row r="25" spans="1:12" ht="27" x14ac:dyDescent="0.4">
      <c r="A25" s="92" t="str">
        <f>'Portfolio CPAS'!A25</f>
        <v>Building Operator Certification</v>
      </c>
      <c r="B25" s="106">
        <f>'Portfolio CPAS'!B25</f>
        <v>14.871228606655272</v>
      </c>
      <c r="C25" s="96">
        <f>'Portfolio CPAS'!C25</f>
        <v>322.10431246105804</v>
      </c>
      <c r="D25" s="115" t="str">
        <f>'Portfolio CPAS'!D25</f>
        <v xml:space="preserve">N/A  </v>
      </c>
      <c r="E25" s="93"/>
      <c r="F25" s="96">
        <f>'Portfolio CPAS'!F25</f>
        <v>322.10431246105804</v>
      </c>
      <c r="G25" s="96">
        <f>'Portfolio CPAS'!G25</f>
        <v>322.10431246105804</v>
      </c>
      <c r="H25" s="96">
        <f>'Portfolio CPAS'!H25</f>
        <v>322.10431246105804</v>
      </c>
      <c r="I25" s="100" t="s">
        <v>203</v>
      </c>
      <c r="J25" s="96">
        <f>'Portfolio CPAS'!Q25</f>
        <v>302.56767097935483</v>
      </c>
      <c r="K25" s="100" t="s">
        <v>203</v>
      </c>
      <c r="L25" s="96">
        <f>'Portfolio CPAS'!AJ25</f>
        <v>4648.4219774368221</v>
      </c>
    </row>
    <row r="26" spans="1:12" x14ac:dyDescent="0.4">
      <c r="A26" s="92" t="str">
        <f>'Portfolio CPAS'!A26</f>
        <v>Voltage Optimization</v>
      </c>
      <c r="B26" s="106">
        <f>'Portfolio CPAS'!B26</f>
        <v>14.999999999999998</v>
      </c>
      <c r="C26" s="96">
        <f>'Portfolio CPAS'!C26</f>
        <v>9174.5946277963703</v>
      </c>
      <c r="D26" s="115" t="str">
        <f>'Portfolio CPAS'!D26</f>
        <v xml:space="preserve">N/A  </v>
      </c>
      <c r="E26" s="93"/>
      <c r="F26" s="96">
        <f>'Portfolio CPAS'!F26</f>
        <v>9174.5946277963703</v>
      </c>
      <c r="G26" s="96">
        <f>'Portfolio CPAS'!G26</f>
        <v>9174.5946277963703</v>
      </c>
      <c r="H26" s="96">
        <f>'Portfolio CPAS'!H26</f>
        <v>9174.5946277963703</v>
      </c>
      <c r="I26" s="100" t="s">
        <v>203</v>
      </c>
      <c r="J26" s="96">
        <f>'Portfolio CPAS'!Q26</f>
        <v>9174.5946277963703</v>
      </c>
      <c r="K26" s="100" t="s">
        <v>203</v>
      </c>
      <c r="L26" s="96">
        <f>'Portfolio CPAS'!AJ26</f>
        <v>137618.91941694551</v>
      </c>
    </row>
    <row r="27" spans="1:12" x14ac:dyDescent="0.4">
      <c r="A27" s="103" t="s">
        <v>204</v>
      </c>
      <c r="B27" s="107"/>
      <c r="C27" s="99">
        <f>'Portfolio CPAS'!C27</f>
        <v>415135.23528667004</v>
      </c>
      <c r="D27" s="98">
        <f>'Portfolio CPAS'!D27</f>
        <v>0.82972309750185058</v>
      </c>
      <c r="E27" s="95"/>
      <c r="F27" s="99">
        <f>'Portfolio CPAS'!F27</f>
        <v>344447.29330421542</v>
      </c>
      <c r="G27" s="99">
        <f>'Portfolio CPAS'!G27</f>
        <v>344234.37601380574</v>
      </c>
      <c r="H27" s="99">
        <f>'Portfolio CPAS'!H27</f>
        <v>306056.75633237744</v>
      </c>
      <c r="I27" s="101" t="s">
        <v>203</v>
      </c>
      <c r="J27" s="99">
        <f>'Portfolio CPAS'!Q27</f>
        <v>173322.05366615046</v>
      </c>
      <c r="K27" s="101" t="s">
        <v>203</v>
      </c>
      <c r="L27" s="99">
        <f>'Portfolio CPAS'!AJ27</f>
        <v>3672299.1732393717</v>
      </c>
    </row>
    <row r="28" spans="1:12" x14ac:dyDescent="0.4">
      <c r="A28" s="103" t="s">
        <v>141</v>
      </c>
      <c r="B28" s="108"/>
      <c r="C28" s="104"/>
      <c r="D28" s="105"/>
      <c r="E28" s="95"/>
      <c r="F28" s="99">
        <f>'Portfolio CPAS'!F28</f>
        <v>0</v>
      </c>
      <c r="G28" s="99">
        <f>'Portfolio CPAS'!G28</f>
        <v>212.91729040967766</v>
      </c>
      <c r="H28" s="99">
        <f>'Portfolio CPAS'!H28</f>
        <v>38177.619681428303</v>
      </c>
      <c r="I28" s="101" t="s">
        <v>203</v>
      </c>
      <c r="J28" s="99">
        <f>'Portfolio CPAS'!Q28</f>
        <v>45128.463908438076</v>
      </c>
      <c r="K28" s="101" t="s">
        <v>203</v>
      </c>
      <c r="L28" s="102"/>
    </row>
    <row r="29" spans="1:12" x14ac:dyDescent="0.4">
      <c r="A29" s="103" t="s">
        <v>143</v>
      </c>
      <c r="B29" s="108"/>
      <c r="C29" s="104"/>
      <c r="D29" s="105"/>
      <c r="E29" s="95"/>
      <c r="F29" s="99">
        <f>'Portfolio CPAS'!F29</f>
        <v>0</v>
      </c>
      <c r="G29" s="99">
        <f>'Portfolio CPAS'!G29</f>
        <v>212.91729040967766</v>
      </c>
      <c r="H29" s="99">
        <f>'Portfolio CPAS'!H29</f>
        <v>38390.536971837981</v>
      </c>
      <c r="I29" s="101" t="s">
        <v>203</v>
      </c>
      <c r="J29" s="99">
        <f>'Portfolio CPAS'!Q29</f>
        <v>171125.23963806496</v>
      </c>
      <c r="K29" s="101" t="s">
        <v>203</v>
      </c>
      <c r="L29" s="102"/>
    </row>
    <row r="30" spans="1:12" x14ac:dyDescent="0.4">
      <c r="A30" s="94" t="s">
        <v>205</v>
      </c>
      <c r="B30" s="109">
        <f>'Portfolio CPAS'!B30</f>
        <v>12.248225626591156</v>
      </c>
    </row>
  </sheetData>
  <mergeCells count="6">
    <mergeCell ref="L3:L4"/>
    <mergeCell ref="A3:A4"/>
    <mergeCell ref="B3:B4"/>
    <mergeCell ref="C3:C4"/>
    <mergeCell ref="D3:D4"/>
    <mergeCell ref="E3:K3"/>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1AC14-76AE-440B-8D95-77EA777D5794}">
  <dimension ref="A1:L23"/>
  <sheetViews>
    <sheetView workbookViewId="0">
      <selection activeCell="C26" sqref="C26"/>
    </sheetView>
  </sheetViews>
  <sheetFormatPr defaultRowHeight="15" x14ac:dyDescent="0.4"/>
  <cols>
    <col min="1" max="1" width="18.4609375" style="91" customWidth="1"/>
    <col min="2" max="2" width="4.69140625" style="91" bestFit="1" customWidth="1"/>
    <col min="3" max="3" width="16" style="91" customWidth="1"/>
    <col min="4" max="4" width="5.4609375" style="91" bestFit="1" customWidth="1"/>
    <col min="5" max="5" width="4.3046875" style="91" bestFit="1" customWidth="1"/>
    <col min="6" max="7" width="7.4609375" style="91" bestFit="1" customWidth="1"/>
    <col min="8" max="8" width="6.4609375" style="91" bestFit="1" customWidth="1"/>
    <col min="9" max="9" width="2.23046875" style="97" bestFit="1" customWidth="1"/>
    <col min="10" max="10" width="7.4609375" style="91" bestFit="1" customWidth="1"/>
    <col min="11" max="11" width="2.23046875" style="97" bestFit="1" customWidth="1"/>
    <col min="12" max="12" width="9.84375" style="91" customWidth="1"/>
  </cols>
  <sheetData>
    <row r="1" spans="1:12" s="67" customFormat="1" x14ac:dyDescent="0.4">
      <c r="A1" s="90" t="s">
        <v>207</v>
      </c>
      <c r="B1" s="91"/>
      <c r="C1" s="91"/>
      <c r="D1" s="91"/>
      <c r="E1" s="91"/>
      <c r="F1" s="91"/>
      <c r="G1" s="91"/>
      <c r="H1" s="91"/>
      <c r="I1" s="97"/>
      <c r="J1" s="91"/>
      <c r="K1" s="97"/>
      <c r="L1" s="91"/>
    </row>
    <row r="2" spans="1:12" s="67" customFormat="1" x14ac:dyDescent="0.4">
      <c r="A2" s="91"/>
      <c r="B2" s="91"/>
      <c r="C2" s="91"/>
      <c r="D2" s="91"/>
      <c r="E2" s="91"/>
      <c r="F2" s="91"/>
      <c r="G2" s="91"/>
      <c r="H2" s="91"/>
      <c r="I2" s="97"/>
      <c r="J2" s="91"/>
      <c r="K2" s="97"/>
      <c r="L2" s="91"/>
    </row>
    <row r="3" spans="1:12" x14ac:dyDescent="0.4">
      <c r="A3" s="527" t="s">
        <v>46</v>
      </c>
      <c r="B3" s="451" t="s">
        <v>205</v>
      </c>
      <c r="C3" s="444" t="s">
        <v>201</v>
      </c>
      <c r="D3" s="451" t="s">
        <v>88</v>
      </c>
      <c r="E3" s="529" t="s">
        <v>202</v>
      </c>
      <c r="F3" s="530"/>
      <c r="G3" s="530"/>
      <c r="H3" s="530"/>
      <c r="I3" s="530"/>
      <c r="J3" s="530"/>
      <c r="K3" s="531"/>
      <c r="L3" s="444" t="s">
        <v>206</v>
      </c>
    </row>
    <row r="4" spans="1:12" x14ac:dyDescent="0.4">
      <c r="A4" s="528"/>
      <c r="B4" s="452"/>
      <c r="C4" s="445"/>
      <c r="D4" s="452"/>
      <c r="E4" s="89">
        <v>2018</v>
      </c>
      <c r="F4" s="89">
        <v>2019</v>
      </c>
      <c r="G4" s="89">
        <v>2020</v>
      </c>
      <c r="H4" s="89">
        <v>2021</v>
      </c>
      <c r="I4" s="89" t="s">
        <v>203</v>
      </c>
      <c r="J4" s="89">
        <v>2030</v>
      </c>
      <c r="K4" s="89" t="s">
        <v>203</v>
      </c>
      <c r="L4" s="445"/>
    </row>
    <row r="5" spans="1:12" x14ac:dyDescent="0.4">
      <c r="A5" s="92" t="str">
        <f>'Residential Program CPAS'!A5</f>
        <v>Retail Products</v>
      </c>
      <c r="B5" s="106">
        <f>'Residential Program CPAS'!B5</f>
        <v>9.1483802886902534</v>
      </c>
      <c r="C5" s="96">
        <f>'Residential Program CPAS'!C5</f>
        <v>114126.68569510436</v>
      </c>
      <c r="D5" s="115">
        <f>'Residential Program CPAS'!D5</f>
        <v>0.71648815544950284</v>
      </c>
      <c r="E5" s="93"/>
      <c r="F5" s="96">
        <f>'Residential Program CPAS'!F5</f>
        <v>81770.418521250482</v>
      </c>
      <c r="G5" s="96">
        <f>'Residential Program CPAS'!G5</f>
        <v>81770.418521250482</v>
      </c>
      <c r="H5" s="96">
        <f>'Residential Program CPAS'!H5</f>
        <v>49955.135211583554</v>
      </c>
      <c r="I5" s="100" t="s">
        <v>203</v>
      </c>
      <c r="J5" s="96">
        <f>'Residential Program CPAS'!Q5</f>
        <v>23.721795999999994</v>
      </c>
      <c r="K5" s="100" t="s">
        <v>203</v>
      </c>
      <c r="L5" s="96">
        <f>'Residential Program CPAS'!AJ5</f>
        <v>419630.77971704054</v>
      </c>
    </row>
    <row r="6" spans="1:12" x14ac:dyDescent="0.4">
      <c r="A6" s="92" t="str">
        <f>'Residential Program CPAS'!A6</f>
        <v>IQ - CAA</v>
      </c>
      <c r="B6" s="106">
        <f>'Residential Program CPAS'!B6</f>
        <v>14.942039402188716</v>
      </c>
      <c r="C6" s="96">
        <f>'Residential Program CPAS'!C6</f>
        <v>814.94194079154909</v>
      </c>
      <c r="D6" s="115">
        <f>'Residential Program CPAS'!D6</f>
        <v>1</v>
      </c>
      <c r="E6" s="93"/>
      <c r="F6" s="96">
        <f>'Residential Program CPAS'!F6</f>
        <v>814.94194079154909</v>
      </c>
      <c r="G6" s="96">
        <f>'Residential Program CPAS'!G6</f>
        <v>814.94194079154909</v>
      </c>
      <c r="H6" s="96">
        <f>'Residential Program CPAS'!H6</f>
        <v>554.91097045768049</v>
      </c>
      <c r="I6" s="100" t="s">
        <v>203</v>
      </c>
      <c r="J6" s="96">
        <f>'Residential Program CPAS'!Q6</f>
        <v>414.77500555313384</v>
      </c>
      <c r="K6" s="100" t="s">
        <v>203</v>
      </c>
      <c r="L6" s="96">
        <f>'Residential Program CPAS'!AJ6</f>
        <v>10188.069491552382</v>
      </c>
    </row>
    <row r="7" spans="1:12" s="147" customFormat="1" x14ac:dyDescent="0.4">
      <c r="A7" s="92" t="str">
        <f>'Residential Program CPAS'!A7</f>
        <v>IQ - SF</v>
      </c>
      <c r="B7" s="106">
        <f>'Residential Program CPAS'!B7</f>
        <v>14.676709154163438</v>
      </c>
      <c r="C7" s="96">
        <f>'Residential Program CPAS'!C7</f>
        <v>9332.4989513255914</v>
      </c>
      <c r="D7" s="115">
        <f>'Residential Program CPAS'!D7</f>
        <v>1</v>
      </c>
      <c r="E7" s="93"/>
      <c r="F7" s="96">
        <f>'Residential Program CPAS'!F7</f>
        <v>9332.4989513255914</v>
      </c>
      <c r="G7" s="96">
        <f>'Residential Program CPAS'!G7</f>
        <v>9332.4989513255914</v>
      </c>
      <c r="H7" s="96">
        <f>'Residential Program CPAS'!H7</f>
        <v>7808.5110832573555</v>
      </c>
      <c r="I7" s="100" t="s">
        <v>203</v>
      </c>
      <c r="J7" s="96">
        <f>'Residential Program CPAS'!Q7</f>
        <v>3818.829005881531</v>
      </c>
      <c r="K7" s="100" t="s">
        <v>203</v>
      </c>
      <c r="L7" s="96">
        <f>'Residential Program CPAS'!AJ7</f>
        <v>102090.67695391814</v>
      </c>
    </row>
    <row r="8" spans="1:12" s="147" customFormat="1" x14ac:dyDescent="0.4">
      <c r="A8" s="92" t="str">
        <f>'Residential Program CPAS'!A8</f>
        <v>IQ - MF</v>
      </c>
      <c r="B8" s="106">
        <f>'Residential Program CPAS'!B8</f>
        <v>10.731542361422973</v>
      </c>
      <c r="C8" s="96">
        <f>'Residential Program CPAS'!C8</f>
        <v>1629.9730068328167</v>
      </c>
      <c r="D8" s="115">
        <f>'Residential Program CPAS'!D8</f>
        <v>1</v>
      </c>
      <c r="E8" s="93"/>
      <c r="F8" s="96">
        <f>'Residential Program CPAS'!F8</f>
        <v>1629.9730068328167</v>
      </c>
      <c r="G8" s="96">
        <f>'Residential Program CPAS'!G8</f>
        <v>1629.9730068328167</v>
      </c>
      <c r="H8" s="96">
        <f>'Residential Program CPAS'!H8</f>
        <v>1459.7833028184023</v>
      </c>
      <c r="I8" s="100" t="s">
        <v>203</v>
      </c>
      <c r="J8" s="96">
        <f>'Residential Program CPAS'!Q8</f>
        <v>126.9003634545997</v>
      </c>
      <c r="K8" s="100" t="s">
        <v>203</v>
      </c>
      <c r="L8" s="96">
        <f>'Residential Program CPAS'!AJ8</f>
        <v>15304.297896962307</v>
      </c>
    </row>
    <row r="9" spans="1:12" s="147" customFormat="1" x14ac:dyDescent="0.4">
      <c r="A9" s="92" t="str">
        <f>'Residential Program CPAS'!A9</f>
        <v>IQ - Smart Savers</v>
      </c>
      <c r="B9" s="106">
        <f>'Residential Program CPAS'!B9</f>
        <v>11</v>
      </c>
      <c r="C9" s="96">
        <f>'Residential Program CPAS'!C9</f>
        <v>2824.2425510000153</v>
      </c>
      <c r="D9" s="115">
        <f>'Residential Program CPAS'!D9</f>
        <v>1</v>
      </c>
      <c r="E9" s="93"/>
      <c r="F9" s="96">
        <f>'Residential Program CPAS'!F9</f>
        <v>2824.2425510000153</v>
      </c>
      <c r="G9" s="96">
        <f>'Residential Program CPAS'!G9</f>
        <v>2824.2425510000153</v>
      </c>
      <c r="H9" s="96">
        <f>'Residential Program CPAS'!H9</f>
        <v>2824.2425510000153</v>
      </c>
      <c r="I9" s="100" t="s">
        <v>203</v>
      </c>
      <c r="J9" s="96">
        <f>'Residential Program CPAS'!Q9</f>
        <v>0</v>
      </c>
      <c r="K9" s="100" t="s">
        <v>203</v>
      </c>
      <c r="L9" s="96">
        <f>'Residential Program CPAS'!AJ9</f>
        <v>31066.66806100016</v>
      </c>
    </row>
    <row r="10" spans="1:12" s="147" customFormat="1" x14ac:dyDescent="0.4">
      <c r="A10" s="92" t="str">
        <f>'Residential Program CPAS'!A10</f>
        <v>IQ - SF (gas conversion)</v>
      </c>
      <c r="B10" s="106">
        <f>'Residential Program CPAS'!B10</f>
        <v>18.47313883089797</v>
      </c>
      <c r="C10" s="96">
        <f>'Residential Program CPAS'!C10</f>
        <v>13120.72907811788</v>
      </c>
      <c r="D10" s="115">
        <f>'Residential Program CPAS'!D10</f>
        <v>0.99999999880953971</v>
      </c>
      <c r="E10" s="93"/>
      <c r="F10" s="96">
        <f>'Residential Program CPAS'!F10</f>
        <v>13120.729062498172</v>
      </c>
      <c r="G10" s="96">
        <f>'Residential Program CPAS'!G10</f>
        <v>13120.729062498172</v>
      </c>
      <c r="H10" s="96">
        <f>'Residential Program CPAS'!H10</f>
        <v>13120.729062498172</v>
      </c>
      <c r="I10" s="100" t="s">
        <v>203</v>
      </c>
      <c r="J10" s="96">
        <f>'Residential Program CPAS'!Q10</f>
        <v>6996.686054416954</v>
      </c>
      <c r="K10" s="100" t="s">
        <v>203</v>
      </c>
      <c r="L10" s="96">
        <f>'Residential Program CPAS'!AJ10</f>
        <v>188626.56254330807</v>
      </c>
    </row>
    <row r="11" spans="1:12" s="147" customFormat="1" x14ac:dyDescent="0.4">
      <c r="A11" s="92" t="str">
        <f>'Residential Program CPAS'!A11</f>
        <v>Public Housing</v>
      </c>
      <c r="B11" s="106">
        <f>'Residential Program CPAS'!B11</f>
        <v>10.408530094402963</v>
      </c>
      <c r="C11" s="96">
        <f>'Residential Program CPAS'!C11</f>
        <v>1161.7834040281427</v>
      </c>
      <c r="D11" s="115">
        <f>'Residential Program CPAS'!D11</f>
        <v>1</v>
      </c>
      <c r="E11" s="93"/>
      <c r="F11" s="96">
        <f>'Residential Program CPAS'!F11</f>
        <v>1161.7834040281427</v>
      </c>
      <c r="G11" s="96">
        <f>'Residential Program CPAS'!G11</f>
        <v>1161.7834040281427</v>
      </c>
      <c r="H11" s="96">
        <f>'Residential Program CPAS'!H11</f>
        <v>768.14027040915937</v>
      </c>
      <c r="I11" s="100" t="s">
        <v>203</v>
      </c>
      <c r="J11" s="96">
        <f>'Residential Program CPAS'!Q11</f>
        <v>91.669037643943398</v>
      </c>
      <c r="K11" s="100" t="s">
        <v>203</v>
      </c>
      <c r="L11" s="96">
        <f>'Residential Program CPAS'!AJ11</f>
        <v>8605.4725584683201</v>
      </c>
    </row>
    <row r="12" spans="1:12" x14ac:dyDescent="0.4">
      <c r="A12" s="92" t="str">
        <f>'Residential Program CPAS'!A12</f>
        <v>Behavior Modification</v>
      </c>
      <c r="B12" s="106">
        <f>'Residential Program CPAS'!B12</f>
        <v>5</v>
      </c>
      <c r="C12" s="96">
        <f>'Residential Program CPAS'!C12</f>
        <v>1060.9633610867093</v>
      </c>
      <c r="D12" s="115">
        <f>'Residential Program CPAS'!D12</f>
        <v>1</v>
      </c>
      <c r="E12" s="93"/>
      <c r="F12" s="96">
        <f>'Residential Program CPAS'!F12</f>
        <v>1060.9633610867093</v>
      </c>
      <c r="G12" s="96">
        <f>'Residential Program CPAS'!G12</f>
        <v>783.33046875753917</v>
      </c>
      <c r="H12" s="96">
        <f>'Residential Program CPAS'!H12</f>
        <v>484.17460441286318</v>
      </c>
      <c r="I12" s="100" t="s">
        <v>203</v>
      </c>
      <c r="J12" s="96">
        <f>'Residential Program CPAS'!Q12</f>
        <v>0</v>
      </c>
      <c r="K12" s="100" t="s">
        <v>203</v>
      </c>
      <c r="L12" s="96">
        <f>'Residential Program CPAS'!AJ12</f>
        <v>2699.5440306715714</v>
      </c>
    </row>
    <row r="13" spans="1:12" x14ac:dyDescent="0.4">
      <c r="A13" s="92" t="str">
        <f>'Residential Program CPAS'!A13</f>
        <v>HVAC</v>
      </c>
      <c r="B13" s="106">
        <f>'Residential Program CPAS'!B13</f>
        <v>16.480954298871826</v>
      </c>
      <c r="C13" s="96">
        <f>'Residential Program CPAS'!C13</f>
        <v>9129.8454547564288</v>
      </c>
      <c r="D13" s="115">
        <f>'Residential Program CPAS'!D13</f>
        <v>0.75472067663078157</v>
      </c>
      <c r="E13" s="93"/>
      <c r="F13" s="96">
        <f>'Residential Program CPAS'!F13</f>
        <v>6890.4831391482376</v>
      </c>
      <c r="G13" s="96">
        <f>'Residential Program CPAS'!G13</f>
        <v>6890.4831391482376</v>
      </c>
      <c r="H13" s="96">
        <f>'Residential Program CPAS'!H13</f>
        <v>6890.4831391482376</v>
      </c>
      <c r="I13" s="100" t="s">
        <v>203</v>
      </c>
      <c r="J13" s="96">
        <f>'Residential Program CPAS'!Q13</f>
        <v>3953.5871865119138</v>
      </c>
      <c r="K13" s="100" t="s">
        <v>203</v>
      </c>
      <c r="L13" s="96">
        <f>'Residential Program CPAS'!AJ13</f>
        <v>83824.804203933425</v>
      </c>
    </row>
    <row r="14" spans="1:12" x14ac:dyDescent="0.4">
      <c r="A14" s="92" t="str">
        <f>'Residential Program CPAS'!A14</f>
        <v>Appliance Recycling</v>
      </c>
      <c r="B14" s="106">
        <f>'Residential Program CPAS'!B14</f>
        <v>6.5</v>
      </c>
      <c r="C14" s="96">
        <f>'Residential Program CPAS'!C14</f>
        <v>5146.7659425400689</v>
      </c>
      <c r="D14" s="115">
        <f>'Residential Program CPAS'!D14</f>
        <v>0.54128373617071768</v>
      </c>
      <c r="E14" s="93"/>
      <c r="F14" s="96">
        <f>'Residential Program CPAS'!F14</f>
        <v>2785.8606985742936</v>
      </c>
      <c r="G14" s="96">
        <f>'Residential Program CPAS'!G14</f>
        <v>2785.8606985742936</v>
      </c>
      <c r="H14" s="96">
        <f>'Residential Program CPAS'!H14</f>
        <v>2785.8606985742936</v>
      </c>
      <c r="I14" s="100" t="s">
        <v>203</v>
      </c>
      <c r="J14" s="96">
        <f>'Residential Program CPAS'!Q14</f>
        <v>0</v>
      </c>
      <c r="K14" s="100" t="s">
        <v>203</v>
      </c>
      <c r="L14" s="96">
        <f>'Residential Program CPAS'!AJ14</f>
        <v>20893.955239307201</v>
      </c>
    </row>
    <row r="15" spans="1:12" x14ac:dyDescent="0.4">
      <c r="A15" s="92" t="str">
        <f>'Residential Program CPAS'!A15</f>
        <v>Multifamily</v>
      </c>
      <c r="B15" s="106">
        <f>'Residential Program CPAS'!B15</f>
        <v>10.309081027071349</v>
      </c>
      <c r="C15" s="96">
        <f>'Residential Program CPAS'!C15</f>
        <v>1424.1223146979937</v>
      </c>
      <c r="D15" s="115">
        <f>'Residential Program CPAS'!D15</f>
        <v>0.92072930100367678</v>
      </c>
      <c r="E15" s="93"/>
      <c r="F15" s="96">
        <f>'Residential Program CPAS'!F15</f>
        <v>1311.231143355622</v>
      </c>
      <c r="G15" s="96">
        <f>'Residential Program CPAS'!G15</f>
        <v>1311.231143355622</v>
      </c>
      <c r="H15" s="96">
        <f>'Residential Program CPAS'!H15</f>
        <v>1141.1983574708574</v>
      </c>
      <c r="I15" s="100" t="s">
        <v>203</v>
      </c>
      <c r="J15" s="96">
        <f>'Residential Program CPAS'!Q15</f>
        <v>3.1314506173390453</v>
      </c>
      <c r="K15" s="100" t="s">
        <v>203</v>
      </c>
      <c r="L15" s="96">
        <f>'Residential Program CPAS'!AJ15</f>
        <v>12014.720023378588</v>
      </c>
    </row>
    <row r="16" spans="1:12" x14ac:dyDescent="0.4">
      <c r="A16" s="92" t="str">
        <f>'Residential Program CPAS'!A16</f>
        <v>DD - School Kits</v>
      </c>
      <c r="B16" s="106">
        <f>'Residential Program CPAS'!B16</f>
        <v>8.7889093550914694</v>
      </c>
      <c r="C16" s="96">
        <f>'Residential Program CPAS'!C16</f>
        <v>2013.7877864141446</v>
      </c>
      <c r="D16" s="115">
        <f>'Residential Program CPAS'!D16</f>
        <v>0.9305482860374451</v>
      </c>
      <c r="E16" s="93"/>
      <c r="F16" s="96">
        <f>'Residential Program CPAS'!F16</f>
        <v>1873.926773090823</v>
      </c>
      <c r="G16" s="96">
        <f>'Residential Program CPAS'!G16</f>
        <v>1873.926773090823</v>
      </c>
      <c r="H16" s="96">
        <f>'Residential Program CPAS'!H16</f>
        <v>1340.1043510415468</v>
      </c>
      <c r="I16" s="100" t="s">
        <v>203</v>
      </c>
      <c r="J16" s="96">
        <f>'Residential Program CPAS'!Q16</f>
        <v>0</v>
      </c>
      <c r="K16" s="100" t="s">
        <v>203</v>
      </c>
      <c r="L16" s="96">
        <f>'Residential Program CPAS'!AJ16</f>
        <v>12585.763545864174</v>
      </c>
    </row>
    <row r="17" spans="1:12" ht="27" x14ac:dyDescent="0.4">
      <c r="A17" s="92" t="str">
        <f>'Residential Program CPAS'!A17</f>
        <v>DD - Appliance Recycling Kits</v>
      </c>
      <c r="B17" s="106">
        <f>'Residential Program CPAS'!B17</f>
        <v>8.9041135192819176</v>
      </c>
      <c r="C17" s="96">
        <f>'Residential Program CPAS'!C17</f>
        <v>120.17212886172717</v>
      </c>
      <c r="D17" s="115">
        <f>'Residential Program CPAS'!D17</f>
        <v>1</v>
      </c>
      <c r="E17" s="93"/>
      <c r="F17" s="96">
        <f>'Residential Program CPAS'!F17</f>
        <v>120.17212886172717</v>
      </c>
      <c r="G17" s="96">
        <f>'Residential Program CPAS'!G17</f>
        <v>120.17212886172717</v>
      </c>
      <c r="H17" s="96">
        <f>'Residential Program CPAS'!H17</f>
        <v>84.841957621612934</v>
      </c>
      <c r="I17" s="100" t="s">
        <v>203</v>
      </c>
      <c r="J17" s="96">
        <f>'Residential Program CPAS'!Q17</f>
        <v>0</v>
      </c>
      <c r="K17" s="100" t="s">
        <v>203</v>
      </c>
      <c r="L17" s="96">
        <f>'Residential Program CPAS'!AJ17</f>
        <v>792.85561150675346</v>
      </c>
    </row>
    <row r="18" spans="1:12" x14ac:dyDescent="0.4">
      <c r="A18" s="92" t="str">
        <f>'Residential Program CPAS'!A18</f>
        <v>DD - Community Kits</v>
      </c>
      <c r="B18" s="106">
        <f>'Residential Program CPAS'!B18</f>
        <v>9.0886964476341152</v>
      </c>
      <c r="C18" s="96">
        <f>'Residential Program CPAS'!C18</f>
        <v>980.22245932671899</v>
      </c>
      <c r="D18" s="115">
        <f>'Residential Program CPAS'!D18</f>
        <v>1</v>
      </c>
      <c r="E18" s="93"/>
      <c r="F18" s="96">
        <f>'Residential Program CPAS'!F18</f>
        <v>980.22245932671899</v>
      </c>
      <c r="G18" s="96">
        <f>'Residential Program CPAS'!G18</f>
        <v>980.22245932671899</v>
      </c>
      <c r="H18" s="96">
        <f>'Residential Program CPAS'!H18</f>
        <v>641.99882130239689</v>
      </c>
      <c r="I18" s="100" t="s">
        <v>203</v>
      </c>
      <c r="J18" s="96">
        <f>'Residential Program CPAS'!Q18</f>
        <v>0.43929600000000002</v>
      </c>
      <c r="K18" s="100" t="s">
        <v>203</v>
      </c>
      <c r="L18" s="96">
        <f>'Residential Program CPAS'!AJ18</f>
        <v>6240.9232572070077</v>
      </c>
    </row>
    <row r="19" spans="1:12" s="147" customFormat="1" x14ac:dyDescent="0.4">
      <c r="A19" s="92" t="str">
        <f>'Residential Program CPAS'!A19</f>
        <v>Residential NPSO</v>
      </c>
      <c r="B19" s="106">
        <f>'Residential Program CPAS'!B19</f>
        <v>9.5196763054943734</v>
      </c>
      <c r="C19" s="96">
        <f>'Residential Program CPAS'!C19</f>
        <v>4119.9672871925923</v>
      </c>
      <c r="D19" s="115" t="str">
        <f>'Residential Program CPAS'!D19</f>
        <v>N/A</v>
      </c>
      <c r="E19" s="93"/>
      <c r="F19" s="96">
        <f>'Residential Program CPAS'!F19</f>
        <v>2966.479392731691</v>
      </c>
      <c r="G19" s="96">
        <f>'Residential Program CPAS'!G19</f>
        <v>3067.7773686796845</v>
      </c>
      <c r="H19" s="96">
        <f>'Residential Program CPAS'!H19</f>
        <v>2025.493233847375</v>
      </c>
      <c r="I19" s="100" t="s">
        <v>203</v>
      </c>
      <c r="J19" s="96">
        <f>'Residential Program CPAS'!Q19</f>
        <v>140.1992080422466</v>
      </c>
      <c r="K19" s="100" t="s">
        <v>203</v>
      </c>
      <c r="L19" s="96">
        <f>'Residential Program CPAS'!AJ19</f>
        <v>17999.542507929946</v>
      </c>
    </row>
    <row r="20" spans="1:12" x14ac:dyDescent="0.4">
      <c r="A20" s="103" t="s">
        <v>204</v>
      </c>
      <c r="B20" s="107"/>
      <c r="C20" s="99">
        <f>'Residential Program CPAS'!C20</f>
        <v>167006.70136207677</v>
      </c>
      <c r="D20" s="98">
        <f>'Residential Program CPAS'!D20</f>
        <v>0.77029200316338053</v>
      </c>
      <c r="E20" s="95"/>
      <c r="F20" s="99">
        <f>'Residential Program CPAS'!F20</f>
        <v>128643.92653390259</v>
      </c>
      <c r="G20" s="99">
        <f>'Residential Program CPAS'!G20</f>
        <v>128467.59161752142</v>
      </c>
      <c r="H20" s="99">
        <f>'Residential Program CPAS'!H20</f>
        <v>91885.607615443529</v>
      </c>
      <c r="I20" s="101" t="s">
        <v>203</v>
      </c>
      <c r="J20" s="99">
        <f>'Residential Program CPAS'!Q20</f>
        <v>15569.938404121662</v>
      </c>
      <c r="K20" s="101" t="s">
        <v>203</v>
      </c>
      <c r="L20" s="99">
        <f>'Residential Program CPAS'!AJ20</f>
        <v>932564.63564204867</v>
      </c>
    </row>
    <row r="21" spans="1:12" x14ac:dyDescent="0.4">
      <c r="A21" s="103" t="s">
        <v>141</v>
      </c>
      <c r="B21" s="108"/>
      <c r="C21" s="104"/>
      <c r="D21" s="105"/>
      <c r="E21" s="95"/>
      <c r="F21" s="99">
        <f>'Residential Program CPAS'!F21</f>
        <v>0</v>
      </c>
      <c r="G21" s="99">
        <f>'Residential Program CPAS'!G21</f>
        <v>176.33491638116539</v>
      </c>
      <c r="H21" s="99">
        <f>'Residential Program CPAS'!H21</f>
        <v>36581.984002077894</v>
      </c>
      <c r="I21" s="101" t="s">
        <v>203</v>
      </c>
      <c r="J21" s="99">
        <f>'Residential Program CPAS'!Q21</f>
        <v>14301.971911171946</v>
      </c>
      <c r="K21" s="101" t="s">
        <v>203</v>
      </c>
      <c r="L21" s="102"/>
    </row>
    <row r="22" spans="1:12" x14ac:dyDescent="0.4">
      <c r="A22" s="103" t="s">
        <v>143</v>
      </c>
      <c r="B22" s="108"/>
      <c r="C22" s="104"/>
      <c r="D22" s="105"/>
      <c r="E22" s="95"/>
      <c r="F22" s="99">
        <f>'Residential Program CPAS'!F22</f>
        <v>0</v>
      </c>
      <c r="G22" s="99">
        <f>'Residential Program CPAS'!G22</f>
        <v>176.33491638116539</v>
      </c>
      <c r="H22" s="99">
        <f>'Residential Program CPAS'!H22</f>
        <v>36758.318918459059</v>
      </c>
      <c r="I22" s="101" t="s">
        <v>203</v>
      </c>
      <c r="J22" s="99">
        <f>'Residential Program CPAS'!Q22</f>
        <v>113073.98812978092</v>
      </c>
      <c r="K22" s="101" t="s">
        <v>203</v>
      </c>
      <c r="L22" s="102"/>
    </row>
    <row r="23" spans="1:12" x14ac:dyDescent="0.4">
      <c r="A23" s="94" t="s">
        <v>205</v>
      </c>
      <c r="B23" s="109">
        <f>'Residential Program CPAS'!B23</f>
        <v>10.580781202042511</v>
      </c>
    </row>
  </sheetData>
  <mergeCells count="6">
    <mergeCell ref="A3:A4"/>
    <mergeCell ref="B3:B4"/>
    <mergeCell ref="L3:L4"/>
    <mergeCell ref="E3:K3"/>
    <mergeCell ref="C3:C4"/>
    <mergeCell ref="D3:D4"/>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1DD3-7CA5-4B89-A5C5-7AB7B6FFE588}">
  <dimension ref="A1:L14"/>
  <sheetViews>
    <sheetView workbookViewId="0">
      <selection activeCell="L17" sqref="L17"/>
    </sheetView>
  </sheetViews>
  <sheetFormatPr defaultColWidth="8.84375" defaultRowHeight="15" x14ac:dyDescent="0.4"/>
  <cols>
    <col min="1" max="1" width="20.23046875" style="91" customWidth="1"/>
    <col min="2" max="2" width="4.69140625" style="91" bestFit="1" customWidth="1"/>
    <col min="3" max="3" width="14.07421875" style="91" customWidth="1"/>
    <col min="4" max="4" width="5.4609375" style="91" bestFit="1" customWidth="1"/>
    <col min="5" max="5" width="4.3046875" style="91" bestFit="1" customWidth="1"/>
    <col min="6" max="8" width="7.4609375" style="91" bestFit="1" customWidth="1"/>
    <col min="9" max="9" width="2.23046875" style="97" bestFit="1" customWidth="1"/>
    <col min="10" max="10" width="7.4609375" style="91" bestFit="1" customWidth="1"/>
    <col min="11" max="11" width="2.23046875" style="97" bestFit="1" customWidth="1"/>
    <col min="12" max="12" width="9.84375" style="91" customWidth="1"/>
    <col min="13" max="16384" width="8.84375" style="67"/>
  </cols>
  <sheetData>
    <row r="1" spans="1:12" x14ac:dyDescent="0.4">
      <c r="A1" s="90" t="s">
        <v>210</v>
      </c>
    </row>
    <row r="3" spans="1:12" s="147" customFormat="1" x14ac:dyDescent="0.4">
      <c r="A3" s="527" t="s">
        <v>46</v>
      </c>
      <c r="B3" s="451" t="s">
        <v>205</v>
      </c>
      <c r="C3" s="444" t="s">
        <v>201</v>
      </c>
      <c r="D3" s="451" t="s">
        <v>88</v>
      </c>
      <c r="E3" s="529" t="s">
        <v>202</v>
      </c>
      <c r="F3" s="530"/>
      <c r="G3" s="530"/>
      <c r="H3" s="530"/>
      <c r="I3" s="530"/>
      <c r="J3" s="530"/>
      <c r="K3" s="531"/>
      <c r="L3" s="444" t="s">
        <v>206</v>
      </c>
    </row>
    <row r="4" spans="1:12" s="147" customFormat="1" x14ac:dyDescent="0.4">
      <c r="A4" s="528"/>
      <c r="B4" s="452"/>
      <c r="C4" s="445"/>
      <c r="D4" s="452"/>
      <c r="E4" s="89">
        <v>2018</v>
      </c>
      <c r="F4" s="89">
        <v>2019</v>
      </c>
      <c r="G4" s="89">
        <v>2020</v>
      </c>
      <c r="H4" s="89">
        <v>2021</v>
      </c>
      <c r="I4" s="89" t="s">
        <v>203</v>
      </c>
      <c r="J4" s="89">
        <v>2030</v>
      </c>
      <c r="K4" s="89" t="s">
        <v>203</v>
      </c>
      <c r="L4" s="445"/>
    </row>
    <row r="5" spans="1:12" x14ac:dyDescent="0.4">
      <c r="A5" s="92" t="s">
        <v>49</v>
      </c>
      <c r="B5" s="106">
        <f>'Business Program CPAS'!B5</f>
        <v>13.299001275464741</v>
      </c>
      <c r="C5" s="96">
        <f>'Business Program CPAS'!C5</f>
        <v>199497.1905713568</v>
      </c>
      <c r="D5" s="115">
        <f>'Business Program CPAS'!D5</f>
        <v>0.86603162277018098</v>
      </c>
      <c r="E5" s="93"/>
      <c r="F5" s="96">
        <f>'Business Program CPAS'!F5</f>
        <v>172770.87568860417</v>
      </c>
      <c r="G5" s="96">
        <f>'Business Program CPAS'!G5</f>
        <v>172740.86584503888</v>
      </c>
      <c r="H5" s="96">
        <f>'Business Program CPAS'!H5</f>
        <v>171413.03081981532</v>
      </c>
      <c r="I5" s="100" t="s">
        <v>203</v>
      </c>
      <c r="J5" s="96">
        <f>'Business Program CPAS'!Q5</f>
        <v>122622.98562210942</v>
      </c>
      <c r="K5" s="100" t="s">
        <v>203</v>
      </c>
      <c r="L5" s="96">
        <f>'Business Program CPAS'!AJ5</f>
        <v>2158752.7050173213</v>
      </c>
    </row>
    <row r="6" spans="1:12" x14ac:dyDescent="0.4">
      <c r="A6" s="92" t="s">
        <v>48</v>
      </c>
      <c r="B6" s="106">
        <f>'Business Program CPAS'!B6</f>
        <v>14.787488640495773</v>
      </c>
      <c r="C6" s="96">
        <f>'Business Program CPAS'!C6</f>
        <v>27582.599045174327</v>
      </c>
      <c r="D6" s="115">
        <f>'Business Program CPAS'!D6</f>
        <v>0.82200000000000017</v>
      </c>
      <c r="E6" s="93"/>
      <c r="F6" s="96">
        <f>'Business Program CPAS'!F6</f>
        <v>22672.896415133302</v>
      </c>
      <c r="G6" s="96">
        <f>'Business Program CPAS'!G6</f>
        <v>22672.896415133302</v>
      </c>
      <c r="H6" s="96">
        <f>'Business Program CPAS'!H6</f>
        <v>22617.607579316664</v>
      </c>
      <c r="I6" s="100" t="s">
        <v>203</v>
      </c>
      <c r="J6" s="96">
        <f>'Business Program CPAS'!Q6</f>
        <v>19644.247593574026</v>
      </c>
      <c r="K6" s="100" t="s">
        <v>203</v>
      </c>
      <c r="L6" s="96">
        <f>'Business Program CPAS'!AJ6</f>
        <v>335275.19818592106</v>
      </c>
    </row>
    <row r="7" spans="1:12" s="147" customFormat="1" x14ac:dyDescent="0.4">
      <c r="A7" s="92" t="s">
        <v>246</v>
      </c>
      <c r="B7" s="106">
        <f>'Business Program CPAS'!B7</f>
        <v>14.385980887665491</v>
      </c>
      <c r="C7" s="96">
        <f>'Business Program CPAS'!C7</f>
        <v>2858.1589386790588</v>
      </c>
      <c r="D7" s="115">
        <f>'Business Program CPAS'!D7</f>
        <v>0.93899999999999995</v>
      </c>
      <c r="E7" s="93"/>
      <c r="F7" s="96">
        <f>'Business Program CPAS'!F7</f>
        <v>2683.811243419636</v>
      </c>
      <c r="G7" s="96">
        <f>'Business Program CPAS'!G7</f>
        <v>2683.811243419636</v>
      </c>
      <c r="H7" s="96">
        <f>'Business Program CPAS'!H7</f>
        <v>2683.811243419636</v>
      </c>
      <c r="I7" s="100" t="s">
        <v>203</v>
      </c>
      <c r="J7" s="96">
        <f>'Business Program CPAS'!Q7</f>
        <v>2683.811243419636</v>
      </c>
      <c r="K7" s="100" t="s">
        <v>203</v>
      </c>
      <c r="L7" s="96">
        <f>'Business Program CPAS'!AJ7</f>
        <v>38609.257253936637</v>
      </c>
    </row>
    <row r="8" spans="1:12" x14ac:dyDescent="0.4">
      <c r="A8" s="92" t="s">
        <v>47</v>
      </c>
      <c r="B8" s="106">
        <f>'Business Program CPAS'!B8</f>
        <v>5.3258448341554887</v>
      </c>
      <c r="C8" s="96">
        <f>'Business Program CPAS'!C8</f>
        <v>4680.0176929756217</v>
      </c>
      <c r="D8" s="115">
        <f>'Business Program CPAS'!D8</f>
        <v>0.89000000000000012</v>
      </c>
      <c r="E8" s="93"/>
      <c r="F8" s="96">
        <f>'Business Program CPAS'!F8</f>
        <v>4165.2157467483039</v>
      </c>
      <c r="G8" s="96">
        <f>'Business Program CPAS'!G8</f>
        <v>4158.6432162851006</v>
      </c>
      <c r="H8" s="96">
        <f>'Business Program CPAS'!H8</f>
        <v>3946.1313979748702</v>
      </c>
      <c r="I8" s="100" t="s">
        <v>203</v>
      </c>
      <c r="J8" s="96">
        <f>'Business Program CPAS'!Q8</f>
        <v>0</v>
      </c>
      <c r="K8" s="100" t="s">
        <v>203</v>
      </c>
      <c r="L8" s="96">
        <f>'Business Program CPAS'!AJ8</f>
        <v>22183.292767962554</v>
      </c>
    </row>
    <row r="9" spans="1:12" x14ac:dyDescent="0.4">
      <c r="A9" s="92" t="s">
        <v>43</v>
      </c>
      <c r="B9" s="106">
        <f>'Business Program CPAS'!B9</f>
        <v>12</v>
      </c>
      <c r="C9" s="96">
        <f>'Business Program CPAS'!C9</f>
        <v>4013.8687361500001</v>
      </c>
      <c r="D9" s="115">
        <f>'Business Program CPAS'!D9</f>
        <v>1</v>
      </c>
      <c r="E9" s="93"/>
      <c r="F9" s="96">
        <f>'Business Program CPAS'!F9</f>
        <v>4013.8687361500001</v>
      </c>
      <c r="G9" s="96">
        <f>'Business Program CPAS'!G9</f>
        <v>4013.8687361500001</v>
      </c>
      <c r="H9" s="96">
        <f>'Business Program CPAS'!H9</f>
        <v>4013.8687361500001</v>
      </c>
      <c r="I9" s="100" t="s">
        <v>203</v>
      </c>
      <c r="J9" s="96">
        <f>'Business Program CPAS'!Q9</f>
        <v>3323.9085041500002</v>
      </c>
      <c r="K9" s="100" t="s">
        <v>203</v>
      </c>
      <c r="L9" s="96">
        <f>'Business Program CPAS'!AJ9</f>
        <v>42646.742977800001</v>
      </c>
    </row>
    <row r="10" spans="1:12" ht="27" x14ac:dyDescent="0.4">
      <c r="A10" s="92" t="s">
        <v>192</v>
      </c>
      <c r="B10" s="106">
        <f>'Business Program CPAS'!B10</f>
        <v>14.871228606655272</v>
      </c>
      <c r="C10" s="96">
        <f>'Business Program CPAS'!C10</f>
        <v>322.10431246105804</v>
      </c>
      <c r="D10" s="115" t="str">
        <f>'Business Program CPAS'!D10</f>
        <v xml:space="preserve">N/A  </v>
      </c>
      <c r="E10" s="93"/>
      <c r="F10" s="96">
        <f>'Business Program CPAS'!F10</f>
        <v>322.10431246105804</v>
      </c>
      <c r="G10" s="96">
        <f>'Business Program CPAS'!G10</f>
        <v>322.10431246105804</v>
      </c>
      <c r="H10" s="96">
        <f>'Business Program CPAS'!H10</f>
        <v>322.10431246105804</v>
      </c>
      <c r="I10" s="100" t="s">
        <v>203</v>
      </c>
      <c r="J10" s="96">
        <f>'Business Program CPAS'!Q10</f>
        <v>302.56767097935483</v>
      </c>
      <c r="K10" s="100" t="s">
        <v>203</v>
      </c>
      <c r="L10" s="96">
        <f>'Business Program CPAS'!AJ10</f>
        <v>4648.4219774368221</v>
      </c>
    </row>
    <row r="11" spans="1:12" x14ac:dyDescent="0.4">
      <c r="A11" s="103" t="s">
        <v>204</v>
      </c>
      <c r="B11" s="107"/>
      <c r="C11" s="99">
        <f>'Business Program CPAS'!C11</f>
        <v>238953.93929679683</v>
      </c>
      <c r="D11" s="98">
        <f>'Business Program CPAS'!D11</f>
        <v>0.86472218349106023</v>
      </c>
      <c r="E11" s="95"/>
      <c r="F11" s="99">
        <f>'Business Program CPAS'!F11</f>
        <v>206628.77214251642</v>
      </c>
      <c r="G11" s="99">
        <f>'Business Program CPAS'!G11</f>
        <v>206592.18976848794</v>
      </c>
      <c r="H11" s="99">
        <f>'Business Program CPAS'!H11</f>
        <v>204996.55408913753</v>
      </c>
      <c r="I11" s="101" t="s">
        <v>203</v>
      </c>
      <c r="J11" s="99">
        <f>'Business Program CPAS'!Q11</f>
        <v>148577.52063423244</v>
      </c>
      <c r="K11" s="101" t="s">
        <v>203</v>
      </c>
      <c r="L11" s="99">
        <f>'Business Program CPAS'!AJ11</f>
        <v>2602115.6181803779</v>
      </c>
    </row>
    <row r="12" spans="1:12" x14ac:dyDescent="0.4">
      <c r="A12" s="103" t="s">
        <v>141</v>
      </c>
      <c r="B12" s="108"/>
      <c r="C12" s="104"/>
      <c r="D12" s="105"/>
      <c r="E12" s="95"/>
      <c r="F12" s="99">
        <f>'Business Program CPAS'!F12</f>
        <v>0</v>
      </c>
      <c r="G12" s="99">
        <f>'Business Program CPAS'!G12</f>
        <v>36.582374028483173</v>
      </c>
      <c r="H12" s="99">
        <f>'Business Program CPAS'!H12</f>
        <v>1595.6356793504092</v>
      </c>
      <c r="I12" s="101" t="s">
        <v>203</v>
      </c>
      <c r="J12" s="99">
        <f>'Business Program CPAS'!Q12</f>
        <v>30826.491997266101</v>
      </c>
      <c r="K12" s="101" t="s">
        <v>203</v>
      </c>
      <c r="L12" s="102"/>
    </row>
    <row r="13" spans="1:12" x14ac:dyDescent="0.4">
      <c r="A13" s="103" t="s">
        <v>143</v>
      </c>
      <c r="B13" s="108"/>
      <c r="C13" s="104"/>
      <c r="D13" s="105"/>
      <c r="E13" s="95"/>
      <c r="F13" s="99">
        <f>'Business Program CPAS'!F13</f>
        <v>0</v>
      </c>
      <c r="G13" s="99">
        <f>'Business Program CPAS'!G13</f>
        <v>36.582374028483173</v>
      </c>
      <c r="H13" s="99">
        <f>'Business Program CPAS'!H13</f>
        <v>1632.2180533788924</v>
      </c>
      <c r="I13" s="101" t="s">
        <v>203</v>
      </c>
      <c r="J13" s="99">
        <f>'Business Program CPAS'!Q13</f>
        <v>58051.251508283982</v>
      </c>
      <c r="K13" s="101" t="s">
        <v>203</v>
      </c>
      <c r="L13" s="102"/>
    </row>
    <row r="14" spans="1:12" x14ac:dyDescent="0.4">
      <c r="A14" s="94" t="s">
        <v>205</v>
      </c>
      <c r="B14" s="109">
        <f>'Business Program CPAS'!B14</f>
        <v>13.307961153071627</v>
      </c>
    </row>
  </sheetData>
  <mergeCells count="6">
    <mergeCell ref="L3:L4"/>
    <mergeCell ref="A3:A4"/>
    <mergeCell ref="B3:B4"/>
    <mergeCell ref="C3:C4"/>
    <mergeCell ref="D3:D4"/>
    <mergeCell ref="E3: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021F2-64C5-40B0-82D5-D6B0F84D48DA}">
  <dimension ref="A1:AB42"/>
  <sheetViews>
    <sheetView workbookViewId="0"/>
  </sheetViews>
  <sheetFormatPr defaultRowHeight="15" x14ac:dyDescent="0.4"/>
  <cols>
    <col min="1" max="1" width="36" bestFit="1" customWidth="1"/>
    <col min="2" max="15" width="8.765625" customWidth="1"/>
  </cols>
  <sheetData>
    <row r="1" spans="1:15" x14ac:dyDescent="0.4">
      <c r="A1" s="21" t="s">
        <v>17</v>
      </c>
      <c r="B1" s="22"/>
      <c r="C1" s="22"/>
      <c r="D1" s="22"/>
      <c r="E1" s="22"/>
      <c r="F1" s="22"/>
      <c r="G1" s="22"/>
      <c r="H1" s="22"/>
      <c r="I1" s="22"/>
      <c r="J1" s="22"/>
      <c r="K1" s="22"/>
      <c r="L1" s="22"/>
      <c r="M1" s="22"/>
      <c r="N1" s="22"/>
      <c r="O1" s="23"/>
    </row>
    <row r="3" spans="1:15" x14ac:dyDescent="0.4">
      <c r="B3" s="16" t="s">
        <v>15</v>
      </c>
    </row>
    <row r="4" spans="1:15" x14ac:dyDescent="0.4">
      <c r="A4" s="15" t="s">
        <v>18</v>
      </c>
      <c r="B4" s="14">
        <v>36900000</v>
      </c>
    </row>
    <row r="5" spans="1:15" x14ac:dyDescent="0.4">
      <c r="A5" s="15" t="s">
        <v>19</v>
      </c>
      <c r="B5" s="14">
        <v>8989294</v>
      </c>
    </row>
    <row r="6" spans="1:15" x14ac:dyDescent="0.4">
      <c r="A6" s="15" t="s">
        <v>16</v>
      </c>
      <c r="B6" s="14">
        <f>B4-B5</f>
        <v>27910706</v>
      </c>
    </row>
    <row r="8" spans="1:15" x14ac:dyDescent="0.4">
      <c r="A8" s="21" t="s">
        <v>26</v>
      </c>
      <c r="B8" s="22"/>
      <c r="C8" s="22"/>
      <c r="D8" s="22"/>
      <c r="E8" s="22"/>
      <c r="F8" s="22"/>
      <c r="G8" s="22"/>
      <c r="H8" s="22"/>
      <c r="I8" s="22"/>
      <c r="J8" s="22"/>
      <c r="K8" s="22"/>
      <c r="L8" s="22"/>
      <c r="M8" s="22"/>
      <c r="N8" s="22"/>
      <c r="O8" s="23"/>
    </row>
    <row r="10" spans="1:15" x14ac:dyDescent="0.4">
      <c r="A10" s="19"/>
      <c r="B10" s="24">
        <v>2017</v>
      </c>
      <c r="C10" s="25">
        <v>2018</v>
      </c>
      <c r="D10" s="25">
        <v>2019</v>
      </c>
      <c r="E10" s="25">
        <v>2020</v>
      </c>
      <c r="F10" s="25">
        <v>2021</v>
      </c>
      <c r="G10" s="25">
        <v>2022</v>
      </c>
      <c r="H10" s="25">
        <v>2023</v>
      </c>
      <c r="I10" s="25">
        <v>2024</v>
      </c>
      <c r="J10" s="25">
        <v>2025</v>
      </c>
      <c r="K10" s="25">
        <v>2026</v>
      </c>
      <c r="L10" s="25">
        <v>2027</v>
      </c>
      <c r="M10" s="25">
        <v>2028</v>
      </c>
      <c r="N10" s="25">
        <v>2029</v>
      </c>
      <c r="O10" s="25">
        <v>2030</v>
      </c>
    </row>
    <row r="11" spans="1:15" x14ac:dyDescent="0.4">
      <c r="A11" s="15" t="s">
        <v>28</v>
      </c>
      <c r="B11" s="26"/>
      <c r="C11" s="17">
        <v>7.3999999999999996E-2</v>
      </c>
      <c r="D11" s="17">
        <v>8.2000000000000003E-2</v>
      </c>
      <c r="E11" s="17">
        <v>0.09</v>
      </c>
      <c r="F11" s="17">
        <v>9.8000000000000004E-2</v>
      </c>
      <c r="G11" s="17">
        <v>0.106</v>
      </c>
      <c r="H11" s="17">
        <v>0.114</v>
      </c>
      <c r="I11" s="17">
        <v>0.122</v>
      </c>
      <c r="J11" s="17">
        <v>0.13</v>
      </c>
      <c r="K11" s="17">
        <v>0.13600000000000001</v>
      </c>
      <c r="L11" s="17">
        <v>0.14199999999999999</v>
      </c>
      <c r="M11" s="17">
        <v>0.14799999999999999</v>
      </c>
      <c r="N11" s="17">
        <v>0.154</v>
      </c>
      <c r="O11" s="17">
        <v>0.16</v>
      </c>
    </row>
    <row r="12" spans="1:15" x14ac:dyDescent="0.4">
      <c r="A12" s="19" t="s">
        <v>29</v>
      </c>
      <c r="B12" s="27"/>
      <c r="C12" s="20">
        <f>C11*$B$6</f>
        <v>2065392.2439999999</v>
      </c>
      <c r="D12" s="20">
        <f>D11*$B$6</f>
        <v>2288677.892</v>
      </c>
      <c r="E12" s="20">
        <f>E11*$B$6-1</f>
        <v>2511962.54</v>
      </c>
      <c r="F12" s="20">
        <f t="shared" ref="F12:O12" si="0">F11*$B$6</f>
        <v>2735249.1880000001</v>
      </c>
      <c r="G12" s="20">
        <f t="shared" si="0"/>
        <v>2958534.8360000001</v>
      </c>
      <c r="H12" s="20">
        <f t="shared" si="0"/>
        <v>3181820.4840000002</v>
      </c>
      <c r="I12" s="20">
        <f t="shared" si="0"/>
        <v>3405106.1319999998</v>
      </c>
      <c r="J12" s="20">
        <f t="shared" si="0"/>
        <v>3628391.7800000003</v>
      </c>
      <c r="K12" s="20">
        <f t="shared" si="0"/>
        <v>3795856.0160000003</v>
      </c>
      <c r="L12" s="20">
        <f t="shared" si="0"/>
        <v>3963320.2519999999</v>
      </c>
      <c r="M12" s="20">
        <f t="shared" si="0"/>
        <v>4130784.4879999999</v>
      </c>
      <c r="N12" s="20">
        <f t="shared" si="0"/>
        <v>4298248.7240000004</v>
      </c>
      <c r="O12" s="20">
        <f t="shared" si="0"/>
        <v>4465712.96</v>
      </c>
    </row>
    <row r="13" spans="1:15" x14ac:dyDescent="0.4">
      <c r="A13" s="15" t="s">
        <v>30</v>
      </c>
      <c r="B13" s="26"/>
      <c r="C13" s="34">
        <f>C14/$B$6</f>
        <v>7.0831816293002406E-2</v>
      </c>
      <c r="D13" s="34">
        <f>D14/$B$6</f>
        <v>7.7360278883665645E-2</v>
      </c>
      <c r="E13" s="34">
        <f>E14/$B$6</f>
        <v>8.3523218653086026E-2</v>
      </c>
      <c r="F13" s="34">
        <f>F14/$B$6</f>
        <v>9.1095008488857293E-2</v>
      </c>
      <c r="G13" s="33"/>
      <c r="H13" s="33"/>
      <c r="I13" s="33"/>
      <c r="J13" s="33"/>
      <c r="K13" s="33"/>
      <c r="L13" s="33"/>
      <c r="M13" s="33"/>
      <c r="N13" s="33"/>
      <c r="O13" s="33"/>
    </row>
    <row r="14" spans="1:15" x14ac:dyDescent="0.4">
      <c r="A14" s="19" t="s">
        <v>31</v>
      </c>
      <c r="B14" s="27"/>
      <c r="C14" s="20">
        <v>1976966</v>
      </c>
      <c r="D14" s="20">
        <v>2159180</v>
      </c>
      <c r="E14" s="20">
        <v>2331192</v>
      </c>
      <c r="F14" s="20">
        <v>2542526</v>
      </c>
      <c r="G14" s="33"/>
      <c r="H14" s="33"/>
      <c r="I14" s="33"/>
      <c r="J14" s="33"/>
      <c r="K14" s="33"/>
      <c r="L14" s="33"/>
      <c r="M14" s="33"/>
      <c r="N14" s="33"/>
      <c r="O14" s="33"/>
    </row>
    <row r="16" spans="1:15" x14ac:dyDescent="0.4">
      <c r="A16" s="21" t="s">
        <v>22</v>
      </c>
      <c r="B16" s="22"/>
      <c r="C16" s="22"/>
      <c r="D16" s="22"/>
      <c r="E16" s="22"/>
      <c r="F16" s="22"/>
      <c r="G16" s="22"/>
      <c r="H16" s="22"/>
      <c r="I16" s="22"/>
      <c r="J16" s="22"/>
      <c r="K16" s="22"/>
      <c r="L16" s="22"/>
      <c r="M16" s="22"/>
      <c r="N16" s="22"/>
      <c r="O16" s="23"/>
    </row>
    <row r="18" spans="1:15" x14ac:dyDescent="0.4">
      <c r="A18" s="19"/>
      <c r="B18" s="24">
        <v>2017</v>
      </c>
      <c r="C18" s="25">
        <v>2018</v>
      </c>
      <c r="D18" s="25">
        <v>2019</v>
      </c>
      <c r="E18" s="25">
        <v>2020</v>
      </c>
      <c r="F18" s="25">
        <v>2021</v>
      </c>
      <c r="G18" s="25">
        <v>2022</v>
      </c>
      <c r="H18" s="25">
        <v>2023</v>
      </c>
      <c r="I18" s="25">
        <v>2024</v>
      </c>
      <c r="J18" s="25">
        <v>2025</v>
      </c>
      <c r="K18" s="25">
        <v>2026</v>
      </c>
      <c r="L18" s="25">
        <v>2027</v>
      </c>
      <c r="M18" s="25">
        <v>2028</v>
      </c>
      <c r="N18" s="25">
        <v>2029</v>
      </c>
      <c r="O18" s="25">
        <v>2030</v>
      </c>
    </row>
    <row r="19" spans="1:15" x14ac:dyDescent="0.4">
      <c r="A19" s="28" t="s">
        <v>33</v>
      </c>
      <c r="B19" s="29"/>
      <c r="C19" s="20">
        <f>C12-B26</f>
        <v>223285.64799999981</v>
      </c>
      <c r="D19" s="20">
        <f>D12-C12</f>
        <v>223285.64800000004</v>
      </c>
      <c r="E19" s="20">
        <f>E12-D12+1</f>
        <v>223285.64800000004</v>
      </c>
      <c r="F19" s="20">
        <f>F12-E12-1</f>
        <v>223285.64800000004</v>
      </c>
      <c r="G19" s="20">
        <f t="shared" ref="G19:O19" si="1">G12-F12</f>
        <v>223285.64800000004</v>
      </c>
      <c r="H19" s="20">
        <f t="shared" si="1"/>
        <v>223285.64800000004</v>
      </c>
      <c r="I19" s="20">
        <f t="shared" si="1"/>
        <v>223285.64799999958</v>
      </c>
      <c r="J19" s="20">
        <f t="shared" si="1"/>
        <v>223285.64800000051</v>
      </c>
      <c r="K19" s="20">
        <f t="shared" si="1"/>
        <v>167464.23600000003</v>
      </c>
      <c r="L19" s="20">
        <f t="shared" si="1"/>
        <v>167464.23599999957</v>
      </c>
      <c r="M19" s="20">
        <f t="shared" si="1"/>
        <v>167464.23600000003</v>
      </c>
      <c r="N19" s="20">
        <f t="shared" si="1"/>
        <v>167464.2360000005</v>
      </c>
      <c r="O19" s="20">
        <f t="shared" si="1"/>
        <v>167464.23599999957</v>
      </c>
    </row>
    <row r="20" spans="1:15" x14ac:dyDescent="0.4">
      <c r="A20" s="28" t="s">
        <v>32</v>
      </c>
      <c r="B20" s="29"/>
      <c r="C20" s="20">
        <f>C14-B26</f>
        <v>134859.40399999986</v>
      </c>
      <c r="D20" s="20">
        <f>D14-C14</f>
        <v>182214</v>
      </c>
      <c r="E20" s="20">
        <f>E14-D14</f>
        <v>172012</v>
      </c>
      <c r="F20" s="20">
        <f>F14-E14</f>
        <v>211334</v>
      </c>
    </row>
    <row r="22" spans="1:15" x14ac:dyDescent="0.4">
      <c r="A22" s="21" t="s">
        <v>27</v>
      </c>
      <c r="B22" s="22"/>
      <c r="C22" s="22"/>
      <c r="D22" s="22"/>
      <c r="E22" s="22"/>
      <c r="F22" s="22"/>
      <c r="G22" s="22"/>
      <c r="H22" s="22"/>
      <c r="I22" s="22"/>
      <c r="J22" s="22"/>
      <c r="K22" s="22"/>
      <c r="L22" s="22"/>
      <c r="M22" s="22"/>
      <c r="N22" s="22"/>
      <c r="O22" s="23"/>
    </row>
    <row r="24" spans="1:15" x14ac:dyDescent="0.4">
      <c r="A24" s="19"/>
      <c r="B24" s="24">
        <v>2017</v>
      </c>
      <c r="C24" s="25">
        <v>2018</v>
      </c>
      <c r="D24" s="25">
        <v>2019</v>
      </c>
      <c r="E24" s="25">
        <v>2020</v>
      </c>
      <c r="F24" s="25">
        <v>2021</v>
      </c>
      <c r="G24" s="25">
        <v>2022</v>
      </c>
      <c r="H24" s="25">
        <v>2023</v>
      </c>
      <c r="I24" s="25">
        <v>2024</v>
      </c>
      <c r="J24" s="25">
        <v>2025</v>
      </c>
      <c r="K24" s="25">
        <v>2026</v>
      </c>
      <c r="L24" s="25">
        <v>2027</v>
      </c>
      <c r="M24" s="25">
        <v>2028</v>
      </c>
      <c r="N24" s="25">
        <v>2029</v>
      </c>
      <c r="O24" s="25">
        <v>2030</v>
      </c>
    </row>
    <row r="25" spans="1:15" x14ac:dyDescent="0.4">
      <c r="A25" s="15" t="s">
        <v>20</v>
      </c>
      <c r="B25" s="18">
        <v>6.6000000000000003E-2</v>
      </c>
      <c r="C25" s="17">
        <v>5.8000000000000003E-2</v>
      </c>
      <c r="D25" s="17">
        <v>5.1999999999999998E-2</v>
      </c>
      <c r="E25" s="17">
        <v>4.4999999999999998E-2</v>
      </c>
      <c r="F25" s="17">
        <v>0.04</v>
      </c>
      <c r="G25" s="17">
        <v>3.5000000000000003E-2</v>
      </c>
      <c r="H25" s="17">
        <v>3.1E-2</v>
      </c>
      <c r="I25" s="17">
        <v>2.8000000000000001E-2</v>
      </c>
      <c r="J25" s="17">
        <v>2.5000000000000001E-2</v>
      </c>
      <c r="K25" s="17">
        <v>2.3E-2</v>
      </c>
      <c r="L25" s="17">
        <v>2.1000000000000001E-2</v>
      </c>
      <c r="M25" s="17">
        <v>1.7999999999999999E-2</v>
      </c>
      <c r="N25" s="17">
        <v>1.7000000000000001E-2</v>
      </c>
      <c r="O25" s="17">
        <v>1.4999999999999999E-2</v>
      </c>
    </row>
    <row r="26" spans="1:15" x14ac:dyDescent="0.4">
      <c r="A26" s="19" t="s">
        <v>21</v>
      </c>
      <c r="B26" s="20">
        <f>B25*$B$6</f>
        <v>1842106.5960000001</v>
      </c>
      <c r="C26" s="20">
        <f t="shared" ref="C26:O26" si="2">C25*$B$6</f>
        <v>1618820.9480000001</v>
      </c>
      <c r="D26" s="20">
        <f t="shared" si="2"/>
        <v>1451356.7119999998</v>
      </c>
      <c r="E26" s="20">
        <f t="shared" si="2"/>
        <v>1255981.77</v>
      </c>
      <c r="F26" s="20">
        <f t="shared" si="2"/>
        <v>1116428.24</v>
      </c>
      <c r="G26" s="57">
        <f t="shared" si="2"/>
        <v>976874.71000000008</v>
      </c>
      <c r="H26" s="57">
        <f t="shared" si="2"/>
        <v>865231.88599999994</v>
      </c>
      <c r="I26" s="57">
        <f t="shared" si="2"/>
        <v>781499.76800000004</v>
      </c>
      <c r="J26" s="57">
        <f t="shared" si="2"/>
        <v>697767.65</v>
      </c>
      <c r="K26" s="57">
        <f t="shared" si="2"/>
        <v>641946.23800000001</v>
      </c>
      <c r="L26" s="57">
        <f t="shared" si="2"/>
        <v>586124.826</v>
      </c>
      <c r="M26" s="57">
        <f t="shared" si="2"/>
        <v>502392.70799999998</v>
      </c>
      <c r="N26" s="57">
        <f t="shared" si="2"/>
        <v>474482.00200000004</v>
      </c>
      <c r="O26" s="57">
        <f t="shared" si="2"/>
        <v>418660.58999999997</v>
      </c>
    </row>
    <row r="27" spans="1:15" s="147" customFormat="1" x14ac:dyDescent="0.4">
      <c r="A27" s="19" t="s">
        <v>301</v>
      </c>
      <c r="B27" s="29"/>
      <c r="C27" s="20">
        <f>B26-C26</f>
        <v>223285.64800000004</v>
      </c>
      <c r="D27" s="20">
        <f t="shared" ref="D27:O27" si="3">C26-D26</f>
        <v>167464.23600000027</v>
      </c>
      <c r="E27" s="20">
        <f t="shared" si="3"/>
        <v>195374.94199999981</v>
      </c>
      <c r="F27" s="20">
        <f t="shared" si="3"/>
        <v>139553.53000000003</v>
      </c>
      <c r="G27" s="57">
        <f t="shared" si="3"/>
        <v>139553.52999999991</v>
      </c>
      <c r="H27" s="57">
        <f t="shared" si="3"/>
        <v>111642.82400000014</v>
      </c>
      <c r="I27" s="57">
        <f t="shared" si="3"/>
        <v>83732.1179999999</v>
      </c>
      <c r="J27" s="57">
        <f t="shared" si="3"/>
        <v>83732.118000000017</v>
      </c>
      <c r="K27" s="57">
        <f t="shared" si="3"/>
        <v>55821.412000000011</v>
      </c>
      <c r="L27" s="57">
        <f t="shared" si="3"/>
        <v>55821.412000000011</v>
      </c>
      <c r="M27" s="57">
        <f t="shared" si="3"/>
        <v>83732.118000000017</v>
      </c>
      <c r="N27" s="57">
        <f t="shared" si="3"/>
        <v>27910.705999999947</v>
      </c>
      <c r="O27" s="57">
        <f t="shared" si="3"/>
        <v>55821.412000000069</v>
      </c>
    </row>
    <row r="28" spans="1:15" x14ac:dyDescent="0.4">
      <c r="A28" s="19" t="s">
        <v>82</v>
      </c>
      <c r="B28" s="29"/>
      <c r="C28" s="20">
        <f t="shared" ref="C28:O28" si="4">$B$26-C26</f>
        <v>223285.64800000004</v>
      </c>
      <c r="D28" s="20">
        <f t="shared" si="4"/>
        <v>390749.88400000031</v>
      </c>
      <c r="E28" s="20">
        <f t="shared" si="4"/>
        <v>586124.82600000012</v>
      </c>
      <c r="F28" s="20">
        <f t="shared" si="4"/>
        <v>725678.35600000015</v>
      </c>
      <c r="G28" s="57">
        <f t="shared" si="4"/>
        <v>865231.88600000006</v>
      </c>
      <c r="H28" s="57">
        <f t="shared" si="4"/>
        <v>976874.7100000002</v>
      </c>
      <c r="I28" s="57">
        <f t="shared" si="4"/>
        <v>1060606.8280000002</v>
      </c>
      <c r="J28" s="57">
        <f t="shared" si="4"/>
        <v>1144338.946</v>
      </c>
      <c r="K28" s="57">
        <f t="shared" si="4"/>
        <v>1200160.358</v>
      </c>
      <c r="L28" s="57">
        <f t="shared" si="4"/>
        <v>1255981.77</v>
      </c>
      <c r="M28" s="57">
        <f t="shared" si="4"/>
        <v>1339713.8880000003</v>
      </c>
      <c r="N28" s="57">
        <f t="shared" si="4"/>
        <v>1367624.594</v>
      </c>
      <c r="O28" s="57">
        <f t="shared" si="4"/>
        <v>1423446.0060000001</v>
      </c>
    </row>
    <row r="30" spans="1:15" x14ac:dyDescent="0.4">
      <c r="A30" s="21" t="s">
        <v>25</v>
      </c>
      <c r="B30" s="22"/>
      <c r="C30" s="22"/>
      <c r="D30" s="22"/>
      <c r="E30" s="22"/>
      <c r="F30" s="22"/>
      <c r="G30" s="22"/>
      <c r="H30" s="22"/>
      <c r="I30" s="22"/>
      <c r="J30" s="22"/>
      <c r="K30" s="22"/>
      <c r="L30" s="22"/>
      <c r="M30" s="22"/>
      <c r="N30" s="22"/>
      <c r="O30" s="23"/>
    </row>
    <row r="32" spans="1:15" x14ac:dyDescent="0.4">
      <c r="A32" s="19"/>
      <c r="B32" s="24">
        <v>2017</v>
      </c>
      <c r="C32" s="25">
        <v>2018</v>
      </c>
      <c r="D32" s="25">
        <v>2019</v>
      </c>
      <c r="E32" s="25">
        <v>2020</v>
      </c>
      <c r="F32" s="25">
        <v>2021</v>
      </c>
      <c r="G32" s="25">
        <v>2022</v>
      </c>
      <c r="H32" s="25">
        <v>2023</v>
      </c>
      <c r="I32" s="25">
        <v>2024</v>
      </c>
      <c r="J32" s="25">
        <v>2025</v>
      </c>
      <c r="K32" s="25">
        <v>2026</v>
      </c>
      <c r="L32" s="25">
        <v>2027</v>
      </c>
      <c r="M32" s="25">
        <v>2028</v>
      </c>
      <c r="N32" s="25">
        <v>2029</v>
      </c>
      <c r="O32" s="25">
        <v>2030</v>
      </c>
    </row>
    <row r="33" spans="1:28" x14ac:dyDescent="0.4">
      <c r="A33" s="28" t="s">
        <v>34</v>
      </c>
      <c r="B33" s="29"/>
      <c r="C33" s="20">
        <f t="shared" ref="C33:O33" si="5">C19*0.1</f>
        <v>22328.564799999982</v>
      </c>
      <c r="D33" s="20">
        <f t="shared" si="5"/>
        <v>22328.564800000007</v>
      </c>
      <c r="E33" s="20">
        <f t="shared" si="5"/>
        <v>22328.564800000007</v>
      </c>
      <c r="F33" s="20">
        <f t="shared" si="5"/>
        <v>22328.564800000007</v>
      </c>
      <c r="G33" s="20">
        <f t="shared" si="5"/>
        <v>22328.564800000007</v>
      </c>
      <c r="H33" s="20">
        <f t="shared" si="5"/>
        <v>22328.564800000007</v>
      </c>
      <c r="I33" s="20">
        <f t="shared" si="5"/>
        <v>22328.56479999996</v>
      </c>
      <c r="J33" s="20">
        <f t="shared" si="5"/>
        <v>22328.564800000051</v>
      </c>
      <c r="K33" s="20">
        <f t="shared" si="5"/>
        <v>16746.423600000006</v>
      </c>
      <c r="L33" s="20">
        <f t="shared" si="5"/>
        <v>16746.423599999958</v>
      </c>
      <c r="M33" s="20">
        <f t="shared" si="5"/>
        <v>16746.423600000006</v>
      </c>
      <c r="N33" s="20">
        <f t="shared" si="5"/>
        <v>16746.423600000049</v>
      </c>
      <c r="O33" s="20">
        <f t="shared" si="5"/>
        <v>16746.423599999958</v>
      </c>
    </row>
    <row r="34" spans="1:28" x14ac:dyDescent="0.4">
      <c r="A34" s="28" t="s">
        <v>35</v>
      </c>
      <c r="B34" s="29"/>
      <c r="C34" s="20">
        <f>C20*0.1</f>
        <v>13485.940399999987</v>
      </c>
      <c r="D34" s="20">
        <f>D20*0.1</f>
        <v>18221.400000000001</v>
      </c>
      <c r="E34" s="20">
        <f>E20*0.1</f>
        <v>17201.2</v>
      </c>
      <c r="F34" s="20">
        <f>F20*0.1</f>
        <v>21133.4</v>
      </c>
    </row>
    <row r="35" spans="1:28" x14ac:dyDescent="0.4">
      <c r="A35" s="28" t="s">
        <v>51</v>
      </c>
      <c r="B35" s="29"/>
      <c r="C35" s="20">
        <f>C34*1000/29.31</f>
        <v>460113.96792903403</v>
      </c>
      <c r="D35" s="20">
        <f>D34*1000/29.3</f>
        <v>621890.78498293518</v>
      </c>
      <c r="E35" s="20">
        <f t="shared" ref="E35:F35" si="6">E34*1000/29.3</f>
        <v>587071.67235494882</v>
      </c>
      <c r="F35" s="20">
        <f t="shared" si="6"/>
        <v>721276.45051194541</v>
      </c>
    </row>
    <row r="37" spans="1:28" s="147" customFormat="1" x14ac:dyDescent="0.4">
      <c r="A37" s="21" t="s">
        <v>304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row>
    <row r="39" spans="1:28" s="147" customFormat="1" x14ac:dyDescent="0.4">
      <c r="A39" s="19"/>
      <c r="B39" s="24">
        <v>2017</v>
      </c>
      <c r="C39" s="25">
        <v>2018</v>
      </c>
      <c r="D39" s="25">
        <v>2019</v>
      </c>
      <c r="E39" s="25">
        <v>2020</v>
      </c>
      <c r="F39" s="25">
        <v>2021</v>
      </c>
      <c r="G39" s="25">
        <v>2022</v>
      </c>
      <c r="H39" s="25">
        <v>2023</v>
      </c>
      <c r="I39" s="25">
        <v>2024</v>
      </c>
      <c r="J39" s="25">
        <v>2025</v>
      </c>
      <c r="K39" s="25">
        <v>2026</v>
      </c>
      <c r="L39" s="25">
        <v>2027</v>
      </c>
      <c r="M39" s="25">
        <v>2028</v>
      </c>
      <c r="N39" s="25">
        <v>2029</v>
      </c>
      <c r="O39" s="25">
        <v>2030</v>
      </c>
      <c r="P39" s="25">
        <v>2031</v>
      </c>
      <c r="Q39" s="25">
        <v>2032</v>
      </c>
      <c r="R39" s="25">
        <v>2033</v>
      </c>
      <c r="S39" s="25">
        <v>2034</v>
      </c>
      <c r="T39" s="25">
        <v>2035</v>
      </c>
      <c r="U39" s="25">
        <v>2036</v>
      </c>
      <c r="V39" s="25">
        <v>2037</v>
      </c>
      <c r="W39" s="25">
        <v>2038</v>
      </c>
      <c r="X39" s="25">
        <v>2039</v>
      </c>
      <c r="Y39" s="25">
        <v>2040</v>
      </c>
      <c r="Z39" s="25">
        <v>2041</v>
      </c>
      <c r="AA39" s="25">
        <v>2042</v>
      </c>
      <c r="AB39" s="25">
        <v>2043</v>
      </c>
    </row>
    <row r="40" spans="1:28" s="147" customFormat="1" x14ac:dyDescent="0.4">
      <c r="A40" s="28" t="s">
        <v>307</v>
      </c>
      <c r="B40" s="29"/>
      <c r="C40" s="20">
        <v>377775.42499021278</v>
      </c>
      <c r="D40" s="20">
        <v>370791.28869037848</v>
      </c>
      <c r="E40" s="20">
        <v>367671.52550070599</v>
      </c>
      <c r="F40" s="20">
        <v>310006.66287474718</v>
      </c>
      <c r="G40" s="20">
        <v>307402.16361478367</v>
      </c>
      <c r="H40" s="20">
        <v>303799.58402341546</v>
      </c>
      <c r="I40" s="20">
        <v>294061.78909877565</v>
      </c>
      <c r="J40" s="20">
        <v>287495.93222235976</v>
      </c>
      <c r="K40" s="20">
        <v>280866.21332983678</v>
      </c>
      <c r="L40" s="20">
        <v>264184.33651623508</v>
      </c>
      <c r="M40" s="20">
        <v>136354.43461888403</v>
      </c>
      <c r="N40" s="20">
        <v>106013.22744250399</v>
      </c>
      <c r="O40" s="20">
        <v>96964.853166462184</v>
      </c>
      <c r="P40" s="20">
        <v>88311.253995996172</v>
      </c>
      <c r="Q40" s="20">
        <v>68115.393758561011</v>
      </c>
      <c r="R40" s="20">
        <v>16518.476094158985</v>
      </c>
      <c r="S40" s="20">
        <v>14255.818569812978</v>
      </c>
      <c r="T40" s="20">
        <v>12716.994530153841</v>
      </c>
      <c r="U40" s="20">
        <v>9655.7016416181777</v>
      </c>
      <c r="V40" s="20">
        <v>9490.5320533347422</v>
      </c>
      <c r="W40" s="20">
        <v>5319.4603217142894</v>
      </c>
      <c r="X40" s="20">
        <v>5286.6768710839251</v>
      </c>
      <c r="Y40" s="20">
        <v>5277.4782910237809</v>
      </c>
      <c r="Z40" s="20">
        <v>5269.8985630883099</v>
      </c>
      <c r="AA40" s="20">
        <v>5265.9638062623771</v>
      </c>
      <c r="AB40" s="20">
        <v>0</v>
      </c>
    </row>
    <row r="41" spans="1:28" s="147" customFormat="1" x14ac:dyDescent="0.4">
      <c r="A41" s="28" t="s">
        <v>305</v>
      </c>
      <c r="B41" s="29"/>
      <c r="C41" s="20">
        <v>0</v>
      </c>
      <c r="D41" s="20">
        <f>C40-D40</f>
        <v>6984.1362998342956</v>
      </c>
      <c r="E41" s="20">
        <f t="shared" ref="E41:AB41" si="7">D40-E40</f>
        <v>3119.7631896724924</v>
      </c>
      <c r="F41" s="20">
        <f t="shared" si="7"/>
        <v>57664.862625958805</v>
      </c>
      <c r="G41" s="20">
        <f t="shared" si="7"/>
        <v>2604.4992599635152</v>
      </c>
      <c r="H41" s="20">
        <f t="shared" si="7"/>
        <v>3602.5795913682086</v>
      </c>
      <c r="I41" s="20">
        <f t="shared" si="7"/>
        <v>9737.7949246398057</v>
      </c>
      <c r="J41" s="20">
        <f t="shared" si="7"/>
        <v>6565.856876415899</v>
      </c>
      <c r="K41" s="20">
        <f t="shared" si="7"/>
        <v>6629.7188925229711</v>
      </c>
      <c r="L41" s="20">
        <f t="shared" si="7"/>
        <v>16681.876813601702</v>
      </c>
      <c r="M41" s="20">
        <f t="shared" si="7"/>
        <v>127829.90189735105</v>
      </c>
      <c r="N41" s="20">
        <f t="shared" si="7"/>
        <v>30341.207176380034</v>
      </c>
      <c r="O41" s="20">
        <f t="shared" si="7"/>
        <v>9048.3742760418099</v>
      </c>
      <c r="P41" s="20">
        <f t="shared" si="7"/>
        <v>8653.5991704660119</v>
      </c>
      <c r="Q41" s="20">
        <f t="shared" si="7"/>
        <v>20195.860237435161</v>
      </c>
      <c r="R41" s="20">
        <f t="shared" si="7"/>
        <v>51596.917664402026</v>
      </c>
      <c r="S41" s="20">
        <f t="shared" si="7"/>
        <v>2262.6575243460065</v>
      </c>
      <c r="T41" s="20">
        <f t="shared" si="7"/>
        <v>1538.8240396591373</v>
      </c>
      <c r="U41" s="20">
        <f t="shared" si="7"/>
        <v>3061.2928885356632</v>
      </c>
      <c r="V41" s="20">
        <f t="shared" si="7"/>
        <v>165.16958828343559</v>
      </c>
      <c r="W41" s="20">
        <f t="shared" si="7"/>
        <v>4171.0717316204527</v>
      </c>
      <c r="X41" s="20">
        <f t="shared" si="7"/>
        <v>32.783450630364314</v>
      </c>
      <c r="Y41" s="20">
        <f t="shared" si="7"/>
        <v>9.1985800601441952</v>
      </c>
      <c r="Z41" s="20">
        <f t="shared" si="7"/>
        <v>7.5797279354710554</v>
      </c>
      <c r="AA41" s="20">
        <f t="shared" si="7"/>
        <v>3.934756825932709</v>
      </c>
      <c r="AB41" s="20">
        <f t="shared" si="7"/>
        <v>5265.9638062623771</v>
      </c>
    </row>
    <row r="42" spans="1:28" s="147" customFormat="1" x14ac:dyDescent="0.4">
      <c r="A42" s="28" t="s">
        <v>306</v>
      </c>
      <c r="B42" s="29"/>
      <c r="C42" s="20">
        <v>0</v>
      </c>
      <c r="D42" s="20">
        <f>$C$40-D40</f>
        <v>6984.1362998342956</v>
      </c>
      <c r="E42" s="20">
        <f t="shared" ref="E42:AB42" si="8">$C$40-E40</f>
        <v>10103.899489506788</v>
      </c>
      <c r="F42" s="20">
        <f t="shared" si="8"/>
        <v>67768.762115465594</v>
      </c>
      <c r="G42" s="20">
        <f t="shared" si="8"/>
        <v>70373.261375429109</v>
      </c>
      <c r="H42" s="20">
        <f t="shared" si="8"/>
        <v>73975.840966797317</v>
      </c>
      <c r="I42" s="20">
        <f t="shared" si="8"/>
        <v>83713.635891437123</v>
      </c>
      <c r="J42" s="20">
        <f t="shared" si="8"/>
        <v>90279.492767853022</v>
      </c>
      <c r="K42" s="20">
        <f t="shared" si="8"/>
        <v>96909.211660375993</v>
      </c>
      <c r="L42" s="20">
        <f t="shared" si="8"/>
        <v>113591.0884739777</v>
      </c>
      <c r="M42" s="20">
        <f t="shared" si="8"/>
        <v>241420.99037132875</v>
      </c>
      <c r="N42" s="20">
        <f t="shared" si="8"/>
        <v>271762.19754770875</v>
      </c>
      <c r="O42" s="20">
        <f t="shared" si="8"/>
        <v>280810.57182375062</v>
      </c>
      <c r="P42" s="20">
        <f t="shared" si="8"/>
        <v>289464.17099421658</v>
      </c>
      <c r="Q42" s="20">
        <f t="shared" si="8"/>
        <v>309660.03123165178</v>
      </c>
      <c r="R42" s="20">
        <f t="shared" si="8"/>
        <v>361256.94889605377</v>
      </c>
      <c r="S42" s="20">
        <f t="shared" si="8"/>
        <v>363519.6064203998</v>
      </c>
      <c r="T42" s="20">
        <f t="shared" si="8"/>
        <v>365058.43046005891</v>
      </c>
      <c r="U42" s="20">
        <f t="shared" si="8"/>
        <v>368119.72334859462</v>
      </c>
      <c r="V42" s="20">
        <f t="shared" si="8"/>
        <v>368284.89293687802</v>
      </c>
      <c r="W42" s="20">
        <f t="shared" si="8"/>
        <v>372455.96466849849</v>
      </c>
      <c r="X42" s="20">
        <f t="shared" si="8"/>
        <v>372488.74811912887</v>
      </c>
      <c r="Y42" s="20">
        <f t="shared" si="8"/>
        <v>372497.94669918902</v>
      </c>
      <c r="Z42" s="20">
        <f t="shared" si="8"/>
        <v>372505.52642712445</v>
      </c>
      <c r="AA42" s="20">
        <f t="shared" si="8"/>
        <v>372509.46118395042</v>
      </c>
      <c r="AB42" s="20">
        <f t="shared" si="8"/>
        <v>377775.42499021278</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242D0-EC18-4FCA-B3CB-9CE7B81BEF6C}">
  <dimension ref="A1:A2"/>
  <sheetViews>
    <sheetView workbookViewId="0"/>
  </sheetViews>
  <sheetFormatPr defaultColWidth="8.84375" defaultRowHeight="13.5" x14ac:dyDescent="0.35"/>
  <cols>
    <col min="1" max="1" width="147.3046875" style="58" bestFit="1" customWidth="1"/>
    <col min="2" max="16384" width="8.84375" style="58"/>
  </cols>
  <sheetData>
    <row r="1" spans="1:1" x14ac:dyDescent="0.35">
      <c r="A1" s="61" t="s">
        <v>37</v>
      </c>
    </row>
    <row r="2" spans="1:1" x14ac:dyDescent="0.35">
      <c r="A2" s="61" t="s">
        <v>86</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6F500-DABE-45FC-B4D0-A7DFE6FA40DF}">
  <dimension ref="A1:G17"/>
  <sheetViews>
    <sheetView workbookViewId="0"/>
  </sheetViews>
  <sheetFormatPr defaultRowHeight="15" x14ac:dyDescent="0.4"/>
  <cols>
    <col min="1" max="1" width="21.53515625" bestFit="1" customWidth="1"/>
    <col min="2" max="2" width="12" bestFit="1" customWidth="1"/>
    <col min="3" max="3" width="10.69140625" bestFit="1" customWidth="1"/>
    <col min="7" max="7" width="9.4609375" bestFit="1" customWidth="1"/>
  </cols>
  <sheetData>
    <row r="1" spans="1:7" x14ac:dyDescent="0.4">
      <c r="A1" s="9" t="s">
        <v>189</v>
      </c>
    </row>
    <row r="2" spans="1:7" x14ac:dyDescent="0.4">
      <c r="A2" s="9"/>
    </row>
    <row r="3" spans="1:7" x14ac:dyDescent="0.4">
      <c r="A3" s="30" t="s">
        <v>46</v>
      </c>
      <c r="B3" s="43" t="s">
        <v>55</v>
      </c>
      <c r="C3" s="30" t="s">
        <v>57</v>
      </c>
    </row>
    <row r="4" spans="1:7" x14ac:dyDescent="0.4">
      <c r="A4" s="39" t="s">
        <v>396</v>
      </c>
      <c r="B4" s="44">
        <f>'IQ Conv.'!C57</f>
        <v>447806.45317808451</v>
      </c>
      <c r="C4" s="59">
        <f>B4*29.3/1000</f>
        <v>13120.729078117878</v>
      </c>
    </row>
    <row r="5" spans="1:7" x14ac:dyDescent="0.4">
      <c r="A5" s="39" t="s">
        <v>48</v>
      </c>
      <c r="B5" s="45">
        <f>'Custom (Project-Level)'!F176</f>
        <v>91597.653359031945</v>
      </c>
      <c r="C5" s="59">
        <f>'Custom Conv.'!F5</f>
        <v>2683.811243419636</v>
      </c>
    </row>
    <row r="6" spans="1:7" x14ac:dyDescent="0.4">
      <c r="A6" s="46" t="s">
        <v>58</v>
      </c>
      <c r="B6" s="47">
        <f>SUM(B4:B5)</f>
        <v>539404.10653711646</v>
      </c>
      <c r="C6" s="48">
        <f>SUM(C4:C5)</f>
        <v>15804.540321537514</v>
      </c>
    </row>
    <row r="7" spans="1:7" x14ac:dyDescent="0.4">
      <c r="A7" s="49" t="s">
        <v>59</v>
      </c>
      <c r="B7" s="50">
        <f>'Reference Values'!D35</f>
        <v>621890.78498293518</v>
      </c>
      <c r="C7" s="51">
        <f>'Reference Values'!D34</f>
        <v>18221.400000000001</v>
      </c>
    </row>
    <row r="8" spans="1:7" x14ac:dyDescent="0.4">
      <c r="A8" s="39" t="s">
        <v>60</v>
      </c>
      <c r="B8" s="52">
        <f>B6/B7</f>
        <v>0.86736147176054046</v>
      </c>
      <c r="C8" s="52">
        <f>C6/C7</f>
        <v>0.86736147176054046</v>
      </c>
      <c r="G8" s="55"/>
    </row>
    <row r="11" spans="1:7" x14ac:dyDescent="0.4">
      <c r="C11" s="42"/>
    </row>
    <row r="17" spans="5:5" x14ac:dyDescent="0.4">
      <c r="E17" s="41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16092-523A-4676-9E20-01EAC02D412B}">
  <sheetPr>
    <tabColor theme="6"/>
  </sheetPr>
  <dimension ref="A1"/>
  <sheetViews>
    <sheetView workbookViewId="0"/>
  </sheetViews>
  <sheetFormatPr defaultRowHeight="15" x14ac:dyDescent="0.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BAB4-62A2-4272-A871-98950389E44E}">
  <dimension ref="A1:F12"/>
  <sheetViews>
    <sheetView workbookViewId="0">
      <selection activeCell="B25" sqref="B25"/>
    </sheetView>
  </sheetViews>
  <sheetFormatPr defaultRowHeight="15" x14ac:dyDescent="0.4"/>
  <cols>
    <col min="1" max="1" width="27.84375" bestFit="1" customWidth="1"/>
    <col min="2" max="2" width="7.3046875" bestFit="1" customWidth="1"/>
  </cols>
  <sheetData>
    <row r="1" spans="1:6" x14ac:dyDescent="0.4">
      <c r="A1" s="280" t="s">
        <v>181</v>
      </c>
      <c r="B1" s="280"/>
      <c r="C1" s="280"/>
      <c r="D1" s="280"/>
      <c r="E1" s="280"/>
    </row>
    <row r="3" spans="1:6" x14ac:dyDescent="0.4">
      <c r="A3" s="30" t="s">
        <v>52</v>
      </c>
      <c r="B3" s="16" t="s">
        <v>15</v>
      </c>
    </row>
    <row r="4" spans="1:6" x14ac:dyDescent="0.4">
      <c r="A4" s="39" t="s">
        <v>182</v>
      </c>
      <c r="B4" s="40">
        <f>'Portfolio CPAS'!F27</f>
        <v>344447.29330421542</v>
      </c>
    </row>
    <row r="5" spans="1:6" x14ac:dyDescent="0.4">
      <c r="A5" s="39" t="s">
        <v>183</v>
      </c>
      <c r="B5" s="40">
        <f>'Reference Values'!D28-'Reference Values'!C28</f>
        <v>167464.23600000027</v>
      </c>
    </row>
    <row r="6" spans="1:6" s="147" customFormat="1" x14ac:dyDescent="0.4">
      <c r="A6" s="39" t="s">
        <v>261</v>
      </c>
      <c r="B6" s="40">
        <f>'Reference Values'!D41</f>
        <v>6984.1362998342956</v>
      </c>
    </row>
    <row r="7" spans="1:6" x14ac:dyDescent="0.4">
      <c r="A7" s="39" t="s">
        <v>184</v>
      </c>
      <c r="B7" s="40">
        <f>B4-B5-B6</f>
        <v>169998.92100438086</v>
      </c>
      <c r="D7" s="66"/>
    </row>
    <row r="8" spans="1:6" x14ac:dyDescent="0.4">
      <c r="A8" s="39" t="s">
        <v>185</v>
      </c>
      <c r="B8" s="40">
        <f>'Reference Values'!D20</f>
        <v>182214</v>
      </c>
    </row>
    <row r="9" spans="1:6" x14ac:dyDescent="0.4">
      <c r="A9" s="39" t="s">
        <v>186</v>
      </c>
      <c r="B9" s="41">
        <f>B7/$B$8</f>
        <v>0.93296300506207452</v>
      </c>
      <c r="F9" s="66"/>
    </row>
    <row r="10" spans="1:6" x14ac:dyDescent="0.4">
      <c r="D10" s="66"/>
    </row>
    <row r="12" spans="1:6" x14ac:dyDescent="0.4">
      <c r="D12" s="6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2"/>
  <sheetViews>
    <sheetView topLeftCell="A13" workbookViewId="0">
      <selection activeCell="B14" sqref="B14"/>
    </sheetView>
  </sheetViews>
  <sheetFormatPr defaultRowHeight="15" x14ac:dyDescent="0.4"/>
  <cols>
    <col min="1" max="1" width="20" customWidth="1"/>
    <col min="2" max="2" width="8.53515625" customWidth="1"/>
    <col min="3" max="3" width="11.53515625" customWidth="1"/>
    <col min="4" max="4" width="6" style="63" bestFit="1" customWidth="1"/>
    <col min="5" max="5" width="9.4609375" customWidth="1"/>
    <col min="6" max="8" width="9.4609375" bestFit="1" customWidth="1"/>
    <col min="9" max="16" width="8.53515625" customWidth="1"/>
    <col min="17" max="17" width="8.53515625" bestFit="1" customWidth="1"/>
    <col min="18" max="21" width="8.53515625" customWidth="1"/>
    <col min="22" max="30" width="8.53515625" style="67" customWidth="1"/>
    <col min="31" max="35" width="8.53515625" customWidth="1"/>
    <col min="36" max="36" width="10.84375" bestFit="1" customWidth="1"/>
  </cols>
  <sheetData>
    <row r="1" spans="1:36" x14ac:dyDescent="0.4">
      <c r="A1" s="318" t="s">
        <v>188</v>
      </c>
      <c r="B1" s="213"/>
      <c r="C1" s="213"/>
      <c r="D1" s="213"/>
      <c r="E1" s="315"/>
      <c r="F1" s="213"/>
      <c r="G1" s="213"/>
      <c r="H1" s="213"/>
      <c r="I1" s="213"/>
      <c r="J1" s="213"/>
      <c r="K1" s="213"/>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row>
    <row r="2" spans="1:36" x14ac:dyDescent="0.4">
      <c r="A2" s="213"/>
      <c r="B2" s="213"/>
      <c r="C2" s="315"/>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row>
    <row r="3" spans="1:36" ht="15.75" customHeight="1" x14ac:dyDescent="0.4">
      <c r="A3" s="439" t="s">
        <v>46</v>
      </c>
      <c r="B3" s="441" t="s">
        <v>45</v>
      </c>
      <c r="C3" s="441" t="s">
        <v>38</v>
      </c>
      <c r="D3" s="441" t="s">
        <v>88</v>
      </c>
      <c r="E3" s="227" t="s">
        <v>44</v>
      </c>
      <c r="F3" s="227"/>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437" t="s">
        <v>1</v>
      </c>
    </row>
    <row r="4" spans="1:36" x14ac:dyDescent="0.4">
      <c r="A4" s="440"/>
      <c r="B4" s="442"/>
      <c r="C4" s="442"/>
      <c r="D4" s="443"/>
      <c r="E4" s="89">
        <v>2018</v>
      </c>
      <c r="F4" s="160">
        <v>2019</v>
      </c>
      <c r="G4" s="1">
        <v>2020</v>
      </c>
      <c r="H4" s="1">
        <v>2021</v>
      </c>
      <c r="I4" s="1">
        <v>2022</v>
      </c>
      <c r="J4" s="1">
        <v>2023</v>
      </c>
      <c r="K4" s="1">
        <v>2024</v>
      </c>
      <c r="L4" s="1">
        <v>2025</v>
      </c>
      <c r="M4" s="1">
        <v>2026</v>
      </c>
      <c r="N4" s="1">
        <v>2027</v>
      </c>
      <c r="O4" s="1">
        <v>2028</v>
      </c>
      <c r="P4" s="1">
        <v>2029</v>
      </c>
      <c r="Q4" s="1">
        <v>2030</v>
      </c>
      <c r="R4" s="1">
        <v>2031</v>
      </c>
      <c r="S4" s="1">
        <v>2032</v>
      </c>
      <c r="T4" s="1">
        <v>2033</v>
      </c>
      <c r="U4" s="1">
        <v>2034</v>
      </c>
      <c r="V4" s="1">
        <v>2035</v>
      </c>
      <c r="W4" s="1">
        <v>2036</v>
      </c>
      <c r="X4" s="1">
        <v>2037</v>
      </c>
      <c r="Y4" s="1">
        <v>2038</v>
      </c>
      <c r="Z4" s="1">
        <v>2039</v>
      </c>
      <c r="AA4" s="1">
        <v>2040</v>
      </c>
      <c r="AB4" s="1">
        <v>2041</v>
      </c>
      <c r="AC4" s="1">
        <v>2042</v>
      </c>
      <c r="AD4" s="1">
        <v>2043</v>
      </c>
      <c r="AE4" s="1">
        <v>2044</v>
      </c>
      <c r="AF4" s="1">
        <v>2045</v>
      </c>
      <c r="AG4" s="1">
        <v>2046</v>
      </c>
      <c r="AH4" s="1">
        <v>2047</v>
      </c>
      <c r="AI4" s="273">
        <v>2048</v>
      </c>
      <c r="AJ4" s="438"/>
    </row>
    <row r="5" spans="1:36" x14ac:dyDescent="0.4">
      <c r="A5" s="256" t="str">
        <f>'Residential Program CPAS'!A5</f>
        <v>Retail Products</v>
      </c>
      <c r="B5" s="256">
        <f>'Residential Program CPAS'!B5</f>
        <v>9.1483802886902534</v>
      </c>
      <c r="C5" s="407">
        <f>'Residential Program CPAS'!C5</f>
        <v>114126.68569510436</v>
      </c>
      <c r="D5" s="260">
        <f>'Residential Program CPAS'!D5</f>
        <v>0.71648815544950284</v>
      </c>
      <c r="E5" s="264"/>
      <c r="F5" s="261">
        <f>'Residential Program CPAS'!F5</f>
        <v>81770.418521250482</v>
      </c>
      <c r="G5" s="261">
        <f>'Residential Program CPAS'!G5</f>
        <v>81770.418521250482</v>
      </c>
      <c r="H5" s="261">
        <f>'Residential Program CPAS'!H5</f>
        <v>49955.135211583554</v>
      </c>
      <c r="I5" s="261">
        <f>'Residential Program CPAS'!I5</f>
        <v>49955.135211583554</v>
      </c>
      <c r="J5" s="261">
        <f>'Residential Program CPAS'!J5</f>
        <v>46503.734532116912</v>
      </c>
      <c r="K5" s="261">
        <f>'Residential Program CPAS'!K5</f>
        <v>23567.293141251113</v>
      </c>
      <c r="L5" s="261">
        <f>'Residential Program CPAS'!L5</f>
        <v>23567.293141251113</v>
      </c>
      <c r="M5" s="261">
        <f>'Residential Program CPAS'!M5</f>
        <v>18658.540841251033</v>
      </c>
      <c r="N5" s="261">
        <f>'Residential Program CPAS'!N5</f>
        <v>18658.540841251033</v>
      </c>
      <c r="O5" s="261">
        <f>'Residential Program CPAS'!O5</f>
        <v>18658.540841251033</v>
      </c>
      <c r="P5" s="261">
        <f>'Residential Program CPAS'!P5</f>
        <v>6467.4344510001338</v>
      </c>
      <c r="Q5" s="261">
        <f>'Residential Program CPAS'!Q5</f>
        <v>23.721795999999994</v>
      </c>
      <c r="R5" s="261">
        <f>'Residential Program CPAS'!R5</f>
        <v>23.721795999999994</v>
      </c>
      <c r="S5" s="261">
        <f>'Residential Program CPAS'!S5</f>
        <v>23.721795999999994</v>
      </c>
      <c r="T5" s="261">
        <f>'Residential Program CPAS'!T5</f>
        <v>11.339148000000007</v>
      </c>
      <c r="U5" s="261">
        <f>'Residential Program CPAS'!U5</f>
        <v>11.339148000000007</v>
      </c>
      <c r="V5" s="261">
        <f>'Residential Program CPAS'!V5</f>
        <v>3.5258930000000013</v>
      </c>
      <c r="W5" s="261">
        <f>'Residential Program CPAS'!W5</f>
        <v>0.184977</v>
      </c>
      <c r="X5" s="261">
        <f>'Residential Program CPAS'!X5</f>
        <v>0.184977</v>
      </c>
      <c r="Y5" s="261">
        <f>'Residential Program CPAS'!Y5</f>
        <v>0.184977</v>
      </c>
      <c r="Z5" s="261">
        <f>'Residential Program CPAS'!Z5</f>
        <v>0.184977</v>
      </c>
      <c r="AA5" s="261">
        <f>'Residential Program CPAS'!AA5</f>
        <v>0.184977</v>
      </c>
      <c r="AB5" s="261">
        <f>'Residential Program CPAS'!AB5</f>
        <v>0</v>
      </c>
      <c r="AC5" s="261">
        <f>'Residential Program CPAS'!AC5</f>
        <v>0</v>
      </c>
      <c r="AD5" s="261">
        <f>'Residential Program CPAS'!AD5</f>
        <v>0</v>
      </c>
      <c r="AE5" s="261">
        <f>'Residential Program CPAS'!AE5</f>
        <v>0</v>
      </c>
      <c r="AF5" s="261">
        <f>'Residential Program CPAS'!AF5</f>
        <v>0</v>
      </c>
      <c r="AG5" s="261">
        <f>'Residential Program CPAS'!AG5</f>
        <v>0</v>
      </c>
      <c r="AH5" s="261">
        <f>'Residential Program CPAS'!AH5</f>
        <v>0</v>
      </c>
      <c r="AI5" s="261">
        <f>'Residential Program CPAS'!AI5</f>
        <v>0</v>
      </c>
      <c r="AJ5" s="274">
        <f t="shared" ref="AJ5:AJ26" si="0">SUM(E5:AI5)</f>
        <v>419630.77971704054</v>
      </c>
    </row>
    <row r="6" spans="1:36" x14ac:dyDescent="0.4">
      <c r="A6" s="256" t="str">
        <f>'Residential Program CPAS'!A6</f>
        <v>IQ - CAA</v>
      </c>
      <c r="B6" s="256">
        <f>'Residential Program CPAS'!B6</f>
        <v>14.942039402188716</v>
      </c>
      <c r="C6" s="407">
        <f>'Residential Program CPAS'!C6</f>
        <v>814.94194079154909</v>
      </c>
      <c r="D6" s="260">
        <f>'Residential Program CPAS'!D6</f>
        <v>1</v>
      </c>
      <c r="E6" s="142"/>
      <c r="F6" s="261">
        <f>'Residential Program CPAS'!F6</f>
        <v>814.94194079154909</v>
      </c>
      <c r="G6" s="261">
        <f>'Residential Program CPAS'!G6</f>
        <v>814.94194079154909</v>
      </c>
      <c r="H6" s="261">
        <f>'Residential Program CPAS'!H6</f>
        <v>554.91097045768049</v>
      </c>
      <c r="I6" s="261">
        <f>'Residential Program CPAS'!I6</f>
        <v>554.91097045768049</v>
      </c>
      <c r="J6" s="261">
        <f>'Residential Program CPAS'!J6</f>
        <v>554.91097045768049</v>
      </c>
      <c r="K6" s="261">
        <f>'Residential Program CPAS'!K6</f>
        <v>554.91097045768049</v>
      </c>
      <c r="L6" s="261">
        <f>'Residential Program CPAS'!L6</f>
        <v>554.91097045768049</v>
      </c>
      <c r="M6" s="261">
        <f>'Residential Program CPAS'!M6</f>
        <v>552.77887045768045</v>
      </c>
      <c r="N6" s="261">
        <f>'Residential Program CPAS'!N6</f>
        <v>552.77887045768045</v>
      </c>
      <c r="O6" s="261">
        <f>'Residential Program CPAS'!O6</f>
        <v>552.77887045768045</v>
      </c>
      <c r="P6" s="261">
        <f>'Residential Program CPAS'!P6</f>
        <v>436.12777929384231</v>
      </c>
      <c r="Q6" s="261">
        <f>'Residential Program CPAS'!Q6</f>
        <v>414.77500555313384</v>
      </c>
      <c r="R6" s="261">
        <f>'Residential Program CPAS'!R6</f>
        <v>414.77500555313384</v>
      </c>
      <c r="S6" s="261">
        <f>'Residential Program CPAS'!S6</f>
        <v>414.77500555313384</v>
      </c>
      <c r="T6" s="261">
        <f>'Residential Program CPAS'!T6</f>
        <v>414.77500555313384</v>
      </c>
      <c r="U6" s="261">
        <f>'Residential Program CPAS'!U6</f>
        <v>414.77500555313384</v>
      </c>
      <c r="V6" s="261">
        <f>'Residential Program CPAS'!V6</f>
        <v>414.77500555313384</v>
      </c>
      <c r="W6" s="261">
        <f>'Residential Program CPAS'!W6</f>
        <v>414.77500555313384</v>
      </c>
      <c r="X6" s="261">
        <f>'Residential Program CPAS'!X6</f>
        <v>414.77500555313384</v>
      </c>
      <c r="Y6" s="261">
        <f>'Residential Program CPAS'!Y6</f>
        <v>370.96632258892419</v>
      </c>
      <c r="Z6" s="261">
        <f>'Residential Program CPAS'!Z6</f>
        <v>0</v>
      </c>
      <c r="AA6" s="261">
        <f>'Residential Program CPAS'!AA6</f>
        <v>0</v>
      </c>
      <c r="AB6" s="261">
        <f>'Residential Program CPAS'!AB6</f>
        <v>0</v>
      </c>
      <c r="AC6" s="261">
        <f>'Residential Program CPAS'!AC6</f>
        <v>0</v>
      </c>
      <c r="AD6" s="261">
        <f>'Residential Program CPAS'!AD6</f>
        <v>0</v>
      </c>
      <c r="AE6" s="261">
        <f>'Residential Program CPAS'!AE6</f>
        <v>0</v>
      </c>
      <c r="AF6" s="261">
        <f>'Residential Program CPAS'!AF6</f>
        <v>0</v>
      </c>
      <c r="AG6" s="261">
        <f>'Residential Program CPAS'!AG6</f>
        <v>0</v>
      </c>
      <c r="AH6" s="261">
        <f>'Residential Program CPAS'!AH6</f>
        <v>0</v>
      </c>
      <c r="AI6" s="261">
        <f>'Residential Program CPAS'!AI6</f>
        <v>0</v>
      </c>
      <c r="AJ6" s="274">
        <f t="shared" si="0"/>
        <v>10188.069491552382</v>
      </c>
    </row>
    <row r="7" spans="1:36" s="147" customFormat="1" x14ac:dyDescent="0.4">
      <c r="A7" s="256" t="str">
        <f>'Residential Program CPAS'!A7</f>
        <v>IQ - SF</v>
      </c>
      <c r="B7" s="256">
        <f>'Residential Program CPAS'!B7</f>
        <v>14.676709154163438</v>
      </c>
      <c r="C7" s="407">
        <f>'Residential Program CPAS'!C7</f>
        <v>9332.4989513255914</v>
      </c>
      <c r="D7" s="260">
        <f>'Residential Program CPAS'!D7</f>
        <v>1</v>
      </c>
      <c r="E7" s="142"/>
      <c r="F7" s="261">
        <f>'Residential Program CPAS'!F7</f>
        <v>9332.4989513255914</v>
      </c>
      <c r="G7" s="261">
        <f>'Residential Program CPAS'!G7</f>
        <v>9332.4989513255914</v>
      </c>
      <c r="H7" s="261">
        <f>'Residential Program CPAS'!H7</f>
        <v>7808.5110832573555</v>
      </c>
      <c r="I7" s="261">
        <f>'Residential Program CPAS'!I7</f>
        <v>7808.5110832573555</v>
      </c>
      <c r="J7" s="261">
        <f>'Residential Program CPAS'!J7</f>
        <v>7808.5110832573555</v>
      </c>
      <c r="K7" s="261">
        <f>'Residential Program CPAS'!K7</f>
        <v>7304.9591016435579</v>
      </c>
      <c r="L7" s="261">
        <f>'Residential Program CPAS'!L7</f>
        <v>5645.6246454755437</v>
      </c>
      <c r="M7" s="261">
        <f>'Residential Program CPAS'!M7</f>
        <v>5271.8829033544935</v>
      </c>
      <c r="N7" s="261">
        <f>'Residential Program CPAS'!N7</f>
        <v>5271.8829033544935</v>
      </c>
      <c r="O7" s="261">
        <f>'Residential Program CPAS'!O7</f>
        <v>5271.8829033544935</v>
      </c>
      <c r="P7" s="261">
        <f>'Residential Program CPAS'!P7</f>
        <v>4391.584309342913</v>
      </c>
      <c r="Q7" s="261">
        <f>'Residential Program CPAS'!Q7</f>
        <v>3818.829005881531</v>
      </c>
      <c r="R7" s="261">
        <f>'Residential Program CPAS'!R7</f>
        <v>3818.829005881531</v>
      </c>
      <c r="S7" s="261">
        <f>'Residential Program CPAS'!S7</f>
        <v>3818.829005881531</v>
      </c>
      <c r="T7" s="261">
        <f>'Residential Program CPAS'!T7</f>
        <v>3818.829005881531</v>
      </c>
      <c r="U7" s="261">
        <f>'Residential Program CPAS'!U7</f>
        <v>3148.345911220752</v>
      </c>
      <c r="V7" s="261">
        <f>'Residential Program CPAS'!V7</f>
        <v>2401.0607645624032</v>
      </c>
      <c r="W7" s="261">
        <f>'Residential Program CPAS'!W7</f>
        <v>2401.0607645624032</v>
      </c>
      <c r="X7" s="261">
        <f>'Residential Program CPAS'!X7</f>
        <v>2008.052173790998</v>
      </c>
      <c r="Y7" s="261">
        <f>'Residential Program CPAS'!Y7</f>
        <v>1608.493397306722</v>
      </c>
      <c r="Z7" s="261">
        <f>'Residential Program CPAS'!Z7</f>
        <v>0</v>
      </c>
      <c r="AA7" s="261">
        <f>'Residential Program CPAS'!AA7</f>
        <v>0</v>
      </c>
      <c r="AB7" s="261">
        <f>'Residential Program CPAS'!AB7</f>
        <v>0</v>
      </c>
      <c r="AC7" s="261">
        <f>'Residential Program CPAS'!AC7</f>
        <v>0</v>
      </c>
      <c r="AD7" s="261">
        <f>'Residential Program CPAS'!AD7</f>
        <v>0</v>
      </c>
      <c r="AE7" s="261">
        <f>'Residential Program CPAS'!AE7</f>
        <v>0</v>
      </c>
      <c r="AF7" s="261">
        <f>'Residential Program CPAS'!AF7</f>
        <v>0</v>
      </c>
      <c r="AG7" s="261">
        <f>'Residential Program CPAS'!AG7</f>
        <v>0</v>
      </c>
      <c r="AH7" s="261">
        <f>'Residential Program CPAS'!AH7</f>
        <v>0</v>
      </c>
      <c r="AI7" s="261">
        <f>'Residential Program CPAS'!AI7</f>
        <v>0</v>
      </c>
      <c r="AJ7" s="274">
        <f t="shared" si="0"/>
        <v>102090.67695391814</v>
      </c>
    </row>
    <row r="8" spans="1:36" s="147" customFormat="1" x14ac:dyDescent="0.4">
      <c r="A8" s="256" t="str">
        <f>'Residential Program CPAS'!A8</f>
        <v>IQ - MF</v>
      </c>
      <c r="B8" s="256">
        <f>'Residential Program CPAS'!B8</f>
        <v>10.731542361422973</v>
      </c>
      <c r="C8" s="407">
        <f>'Residential Program CPAS'!C8</f>
        <v>1629.9730068328167</v>
      </c>
      <c r="D8" s="260">
        <f>'Residential Program CPAS'!D8</f>
        <v>1</v>
      </c>
      <c r="E8" s="142"/>
      <c r="F8" s="261">
        <f>'Residential Program CPAS'!F8</f>
        <v>1629.9730068328167</v>
      </c>
      <c r="G8" s="261">
        <f>'Residential Program CPAS'!G8</f>
        <v>1629.9730068328167</v>
      </c>
      <c r="H8" s="261">
        <f>'Residential Program CPAS'!H8</f>
        <v>1459.7833028184023</v>
      </c>
      <c r="I8" s="261">
        <f>'Residential Program CPAS'!I8</f>
        <v>1459.7833028184023</v>
      </c>
      <c r="J8" s="261">
        <f>'Residential Program CPAS'!J8</f>
        <v>1459.7833028184023</v>
      </c>
      <c r="K8" s="261">
        <f>'Residential Program CPAS'!K8</f>
        <v>1302.7496354335626</v>
      </c>
      <c r="L8" s="261">
        <f>'Residential Program CPAS'!L8</f>
        <v>1296.1546647208752</v>
      </c>
      <c r="M8" s="261">
        <f>'Residential Program CPAS'!M8</f>
        <v>1199.2289875636452</v>
      </c>
      <c r="N8" s="261">
        <f>'Residential Program CPAS'!N8</f>
        <v>1198.7670768996452</v>
      </c>
      <c r="O8" s="261">
        <f>'Residential Program CPAS'!O8</f>
        <v>1198.4547992676451</v>
      </c>
      <c r="P8" s="261">
        <f>'Residential Program CPAS'!P8</f>
        <v>962.04535713769906</v>
      </c>
      <c r="Q8" s="261">
        <f>'Residential Program CPAS'!Q8</f>
        <v>126.9003634545997</v>
      </c>
      <c r="R8" s="261">
        <f>'Residential Program CPAS'!R8</f>
        <v>126.9003634545997</v>
      </c>
      <c r="S8" s="261">
        <f>'Residential Program CPAS'!S8</f>
        <v>126.9003634545997</v>
      </c>
      <c r="T8" s="261">
        <f>'Residential Program CPAS'!T8</f>
        <v>126.9003634545997</v>
      </c>
      <c r="U8" s="261">
        <f>'Residential Program CPAS'!U8</f>
        <v>0</v>
      </c>
      <c r="V8" s="261">
        <f>'Residential Program CPAS'!V8</f>
        <v>0</v>
      </c>
      <c r="W8" s="261">
        <f>'Residential Program CPAS'!W8</f>
        <v>0</v>
      </c>
      <c r="X8" s="261">
        <f>'Residential Program CPAS'!X8</f>
        <v>0</v>
      </c>
      <c r="Y8" s="261">
        <f>'Residential Program CPAS'!Y8</f>
        <v>0</v>
      </c>
      <c r="Z8" s="261">
        <f>'Residential Program CPAS'!Z8</f>
        <v>0</v>
      </c>
      <c r="AA8" s="261">
        <f>'Residential Program CPAS'!AA8</f>
        <v>0</v>
      </c>
      <c r="AB8" s="261">
        <f>'Residential Program CPAS'!AB8</f>
        <v>0</v>
      </c>
      <c r="AC8" s="261">
        <f>'Residential Program CPAS'!AC8</f>
        <v>0</v>
      </c>
      <c r="AD8" s="261">
        <f>'Residential Program CPAS'!AD8</f>
        <v>0</v>
      </c>
      <c r="AE8" s="261">
        <f>'Residential Program CPAS'!AE8</f>
        <v>0</v>
      </c>
      <c r="AF8" s="261">
        <f>'Residential Program CPAS'!AF8</f>
        <v>0</v>
      </c>
      <c r="AG8" s="261">
        <f>'Residential Program CPAS'!AG8</f>
        <v>0</v>
      </c>
      <c r="AH8" s="261">
        <f>'Residential Program CPAS'!AH8</f>
        <v>0</v>
      </c>
      <c r="AI8" s="261">
        <f>'Residential Program CPAS'!AI8</f>
        <v>0</v>
      </c>
      <c r="AJ8" s="274">
        <f t="shared" si="0"/>
        <v>15304.297896962307</v>
      </c>
    </row>
    <row r="9" spans="1:36" s="147" customFormat="1" x14ac:dyDescent="0.4">
      <c r="A9" s="256" t="str">
        <f>'Residential Program CPAS'!A9</f>
        <v>IQ - Smart Savers</v>
      </c>
      <c r="B9" s="256">
        <f>'Residential Program CPAS'!B9</f>
        <v>11</v>
      </c>
      <c r="C9" s="407">
        <f>'Residential Program CPAS'!C9</f>
        <v>2824.2425510000153</v>
      </c>
      <c r="D9" s="260">
        <f>'Residential Program CPAS'!D9</f>
        <v>1</v>
      </c>
      <c r="E9" s="142"/>
      <c r="F9" s="261">
        <f>'Residential Program CPAS'!F9</f>
        <v>2824.2425510000153</v>
      </c>
      <c r="G9" s="261">
        <f>'Residential Program CPAS'!G9</f>
        <v>2824.2425510000153</v>
      </c>
      <c r="H9" s="261">
        <f>'Residential Program CPAS'!H9</f>
        <v>2824.2425510000153</v>
      </c>
      <c r="I9" s="261">
        <f>'Residential Program CPAS'!I9</f>
        <v>2824.2425510000153</v>
      </c>
      <c r="J9" s="261">
        <f>'Residential Program CPAS'!J9</f>
        <v>2824.2425510000153</v>
      </c>
      <c r="K9" s="261">
        <f>'Residential Program CPAS'!K9</f>
        <v>2824.2425510000153</v>
      </c>
      <c r="L9" s="261">
        <f>'Residential Program CPAS'!L9</f>
        <v>2824.2425510000153</v>
      </c>
      <c r="M9" s="261">
        <f>'Residential Program CPAS'!M9</f>
        <v>2824.2425510000153</v>
      </c>
      <c r="N9" s="261">
        <f>'Residential Program CPAS'!N9</f>
        <v>2824.2425510000153</v>
      </c>
      <c r="O9" s="261">
        <f>'Residential Program CPAS'!O9</f>
        <v>2824.2425510000153</v>
      </c>
      <c r="P9" s="261">
        <f>'Residential Program CPAS'!P9</f>
        <v>2824.2425510000153</v>
      </c>
      <c r="Q9" s="261">
        <f>'Residential Program CPAS'!Q9</f>
        <v>0</v>
      </c>
      <c r="R9" s="261">
        <f>'Residential Program CPAS'!R9</f>
        <v>0</v>
      </c>
      <c r="S9" s="261">
        <f>'Residential Program CPAS'!S9</f>
        <v>0</v>
      </c>
      <c r="T9" s="261">
        <f>'Residential Program CPAS'!T9</f>
        <v>0</v>
      </c>
      <c r="U9" s="261">
        <f>'Residential Program CPAS'!U9</f>
        <v>0</v>
      </c>
      <c r="V9" s="261">
        <f>'Residential Program CPAS'!V9</f>
        <v>0</v>
      </c>
      <c r="W9" s="261">
        <f>'Residential Program CPAS'!W9</f>
        <v>0</v>
      </c>
      <c r="X9" s="261">
        <f>'Residential Program CPAS'!X9</f>
        <v>0</v>
      </c>
      <c r="Y9" s="261">
        <f>'Residential Program CPAS'!Y9</f>
        <v>0</v>
      </c>
      <c r="Z9" s="261">
        <f>'Residential Program CPAS'!Z9</f>
        <v>0</v>
      </c>
      <c r="AA9" s="261">
        <f>'Residential Program CPAS'!AA9</f>
        <v>0</v>
      </c>
      <c r="AB9" s="261">
        <f>'Residential Program CPAS'!AB9</f>
        <v>0</v>
      </c>
      <c r="AC9" s="261">
        <f>'Residential Program CPAS'!AC9</f>
        <v>0</v>
      </c>
      <c r="AD9" s="261">
        <f>'Residential Program CPAS'!AD9</f>
        <v>0</v>
      </c>
      <c r="AE9" s="261">
        <f>'Residential Program CPAS'!AE9</f>
        <v>0</v>
      </c>
      <c r="AF9" s="261">
        <f>'Residential Program CPAS'!AF9</f>
        <v>0</v>
      </c>
      <c r="AG9" s="261">
        <f>'Residential Program CPAS'!AG9</f>
        <v>0</v>
      </c>
      <c r="AH9" s="261">
        <f>'Residential Program CPAS'!AH9</f>
        <v>0</v>
      </c>
      <c r="AI9" s="261">
        <f>'Residential Program CPAS'!AI9</f>
        <v>0</v>
      </c>
      <c r="AJ9" s="274">
        <f t="shared" si="0"/>
        <v>31066.66806100016</v>
      </c>
    </row>
    <row r="10" spans="1:36" s="147" customFormat="1" x14ac:dyDescent="0.4">
      <c r="A10" s="256" t="str">
        <f>'Residential Program CPAS'!A10</f>
        <v>IQ - SF (gas conversion)</v>
      </c>
      <c r="B10" s="256">
        <f>'Residential Program CPAS'!B10</f>
        <v>18.47313883089797</v>
      </c>
      <c r="C10" s="407">
        <f>'Residential Program CPAS'!C10</f>
        <v>13120.72907811788</v>
      </c>
      <c r="D10" s="260">
        <f>'Residential Program CPAS'!D10</f>
        <v>0.99999999880953971</v>
      </c>
      <c r="E10" s="142"/>
      <c r="F10" s="261">
        <f>'Residential Program CPAS'!F10</f>
        <v>13120.729062498172</v>
      </c>
      <c r="G10" s="261">
        <f>'Residential Program CPAS'!G10</f>
        <v>13120.729062498172</v>
      </c>
      <c r="H10" s="261">
        <f>'Residential Program CPAS'!H10</f>
        <v>13120.729062498172</v>
      </c>
      <c r="I10" s="261">
        <f>'Residential Program CPAS'!I10</f>
        <v>13120.729062498172</v>
      </c>
      <c r="J10" s="261">
        <f>'Residential Program CPAS'!J10</f>
        <v>13120.729062498172</v>
      </c>
      <c r="K10" s="261">
        <f>'Residential Program CPAS'!K10</f>
        <v>13120.729062498172</v>
      </c>
      <c r="L10" s="261">
        <f>'Residential Program CPAS'!L10</f>
        <v>9477.4842126445146</v>
      </c>
      <c r="M10" s="261">
        <f>'Residential Program CPAS'!M10</f>
        <v>9477.4842126445146</v>
      </c>
      <c r="N10" s="261">
        <f>'Residential Program CPAS'!N10</f>
        <v>9439.1778103984198</v>
      </c>
      <c r="O10" s="261">
        <f>'Residential Program CPAS'!O10</f>
        <v>9439.1778103984198</v>
      </c>
      <c r="P10" s="261">
        <f>'Residential Program CPAS'!P10</f>
        <v>8912.4693723780747</v>
      </c>
      <c r="Q10" s="261">
        <f>'Residential Program CPAS'!Q10</f>
        <v>6996.686054416954</v>
      </c>
      <c r="R10" s="261">
        <f>'Residential Program CPAS'!R10</f>
        <v>6996.686054416954</v>
      </c>
      <c r="S10" s="261">
        <f>'Residential Program CPAS'!S10</f>
        <v>6996.686054416954</v>
      </c>
      <c r="T10" s="261">
        <f>'Residential Program CPAS'!T10</f>
        <v>6996.686054416954</v>
      </c>
      <c r="U10" s="261">
        <f>'Residential Program CPAS'!U10</f>
        <v>6953.4923704102093</v>
      </c>
      <c r="V10" s="261">
        <f>'Residential Program CPAS'!V10</f>
        <v>6953.4923704102093</v>
      </c>
      <c r="W10" s="261">
        <f>'Residential Program CPAS'!W10</f>
        <v>6953.4923704102093</v>
      </c>
      <c r="X10" s="261">
        <f>'Residential Program CPAS'!X10</f>
        <v>6953.4923704102093</v>
      </c>
      <c r="Y10" s="261">
        <f>'Residential Program CPAS'!Y10</f>
        <v>7186.5868485219871</v>
      </c>
      <c r="Z10" s="261">
        <f>'Residential Program CPAS'!Z10</f>
        <v>33.818840404891972</v>
      </c>
      <c r="AA10" s="261">
        <f>'Residential Program CPAS'!AA10</f>
        <v>33.818840404891972</v>
      </c>
      <c r="AB10" s="261">
        <f>'Residential Program CPAS'!AB10</f>
        <v>33.818840404891972</v>
      </c>
      <c r="AC10" s="261">
        <f>'Residential Program CPAS'!AC10</f>
        <v>33.818840404891972</v>
      </c>
      <c r="AD10" s="261">
        <f>'Residential Program CPAS'!AD10</f>
        <v>33.818840404891972</v>
      </c>
      <c r="AE10" s="261">
        <f>'Residential Program CPAS'!AE10</f>
        <v>0</v>
      </c>
      <c r="AF10" s="261">
        <f>'Residential Program CPAS'!AF10</f>
        <v>0</v>
      </c>
      <c r="AG10" s="261">
        <f>'Residential Program CPAS'!AG10</f>
        <v>0</v>
      </c>
      <c r="AH10" s="261">
        <f>'Residential Program CPAS'!AH10</f>
        <v>0</v>
      </c>
      <c r="AI10" s="261">
        <f>'Residential Program CPAS'!AI10</f>
        <v>0</v>
      </c>
      <c r="AJ10" s="274">
        <f t="shared" si="0"/>
        <v>188626.56254330807</v>
      </c>
    </row>
    <row r="11" spans="1:36" x14ac:dyDescent="0.4">
      <c r="A11" s="256" t="str">
        <f>'Residential Program CPAS'!A11</f>
        <v>Public Housing</v>
      </c>
      <c r="B11" s="256">
        <f>'Residential Program CPAS'!B11</f>
        <v>10.408530094402963</v>
      </c>
      <c r="C11" s="407">
        <f>'Residential Program CPAS'!C11</f>
        <v>1161.7834040281427</v>
      </c>
      <c r="D11" s="260">
        <f>'Residential Program CPAS'!D11</f>
        <v>1</v>
      </c>
      <c r="E11" s="142"/>
      <c r="F11" s="261">
        <f>'Residential Program CPAS'!F11</f>
        <v>1161.7834040281427</v>
      </c>
      <c r="G11" s="261">
        <f>'Residential Program CPAS'!G11</f>
        <v>1161.7834040281427</v>
      </c>
      <c r="H11" s="261">
        <f>'Residential Program CPAS'!H11</f>
        <v>768.14027040915937</v>
      </c>
      <c r="I11" s="261">
        <f>'Residential Program CPAS'!I11</f>
        <v>768.14027040915937</v>
      </c>
      <c r="J11" s="261">
        <f>'Residential Program CPAS'!J11</f>
        <v>768.14027040915937</v>
      </c>
      <c r="K11" s="261">
        <f>'Residential Program CPAS'!K11</f>
        <v>671.61481020642282</v>
      </c>
      <c r="L11" s="261">
        <f>'Residential Program CPAS'!L11</f>
        <v>671.61481020642282</v>
      </c>
      <c r="M11" s="261">
        <f>'Residential Program CPAS'!M11</f>
        <v>576.80743020642285</v>
      </c>
      <c r="N11" s="261">
        <f>'Residential Program CPAS'!N11</f>
        <v>551.03239477842283</v>
      </c>
      <c r="O11" s="261">
        <f>'Residential Program CPAS'!O11</f>
        <v>533.60701871442279</v>
      </c>
      <c r="P11" s="261">
        <f>'Residential Program CPAS'!P11</f>
        <v>140.95086624703049</v>
      </c>
      <c r="Q11" s="261">
        <f>'Residential Program CPAS'!Q11</f>
        <v>91.669037643943398</v>
      </c>
      <c r="R11" s="261">
        <f>'Residential Program CPAS'!R11</f>
        <v>92.523571397683725</v>
      </c>
      <c r="S11" s="261">
        <f>'Residential Program CPAS'!S11</f>
        <v>92.523571397683725</v>
      </c>
      <c r="T11" s="261">
        <f>'Residential Program CPAS'!T11</f>
        <v>92.523571397683725</v>
      </c>
      <c r="U11" s="261">
        <f>'Residential Program CPAS'!U11</f>
        <v>92.523571397683725</v>
      </c>
      <c r="V11" s="261">
        <f>'Residential Program CPAS'!V11</f>
        <v>92.523571397683725</v>
      </c>
      <c r="W11" s="261">
        <f>'Residential Program CPAS'!W11</f>
        <v>92.523571397683725</v>
      </c>
      <c r="X11" s="261">
        <f>'Residential Program CPAS'!X11</f>
        <v>92.523571397683725</v>
      </c>
      <c r="Y11" s="261">
        <f>'Residential Program CPAS'!Y11</f>
        <v>92.523571397683725</v>
      </c>
      <c r="Z11" s="261">
        <f>'Residential Program CPAS'!Z11</f>
        <v>0</v>
      </c>
      <c r="AA11" s="261">
        <f>'Residential Program CPAS'!AA11</f>
        <v>0</v>
      </c>
      <c r="AB11" s="261">
        <f>'Residential Program CPAS'!AB11</f>
        <v>0</v>
      </c>
      <c r="AC11" s="261">
        <f>'Residential Program CPAS'!AC11</f>
        <v>0</v>
      </c>
      <c r="AD11" s="261">
        <f>'Residential Program CPAS'!AD11</f>
        <v>0</v>
      </c>
      <c r="AE11" s="261">
        <f>'Residential Program CPAS'!AE11</f>
        <v>0</v>
      </c>
      <c r="AF11" s="261">
        <f>'Residential Program CPAS'!AF11</f>
        <v>0</v>
      </c>
      <c r="AG11" s="261">
        <f>'Residential Program CPAS'!AG11</f>
        <v>0</v>
      </c>
      <c r="AH11" s="261">
        <f>'Residential Program CPAS'!AH11</f>
        <v>0</v>
      </c>
      <c r="AI11" s="261">
        <f>'Residential Program CPAS'!AI11</f>
        <v>0</v>
      </c>
      <c r="AJ11" s="274">
        <f t="shared" si="0"/>
        <v>8605.4725584683201</v>
      </c>
    </row>
    <row r="12" spans="1:36" s="147" customFormat="1" x14ac:dyDescent="0.4">
      <c r="A12" s="256" t="str">
        <f>'Residential Program CPAS'!A12</f>
        <v>Behavior Modification</v>
      </c>
      <c r="B12" s="256">
        <f>'Residential Program CPAS'!B12</f>
        <v>5</v>
      </c>
      <c r="C12" s="407">
        <f>'Residential Program CPAS'!C12</f>
        <v>1060.9633610867093</v>
      </c>
      <c r="D12" s="260">
        <f>'Residential Program CPAS'!D12</f>
        <v>1</v>
      </c>
      <c r="E12" s="142"/>
      <c r="F12" s="261">
        <f>'Residential Program CPAS'!F12</f>
        <v>1060.9633610867093</v>
      </c>
      <c r="G12" s="261">
        <f>'Residential Program CPAS'!G12</f>
        <v>783.33046875753917</v>
      </c>
      <c r="H12" s="261">
        <f>'Residential Program CPAS'!H12</f>
        <v>484.17460441286318</v>
      </c>
      <c r="I12" s="261">
        <f>'Residential Program CPAS'!I12</f>
        <v>256.52198175539945</v>
      </c>
      <c r="J12" s="261">
        <f>'Residential Program CPAS'!J12</f>
        <v>114.55361465906041</v>
      </c>
      <c r="K12" s="261">
        <f>'Residential Program CPAS'!K12</f>
        <v>0</v>
      </c>
      <c r="L12" s="261">
        <f>'Residential Program CPAS'!L12</f>
        <v>0</v>
      </c>
      <c r="M12" s="261">
        <f>'Residential Program CPAS'!M12</f>
        <v>0</v>
      </c>
      <c r="N12" s="261">
        <f>'Residential Program CPAS'!N12</f>
        <v>0</v>
      </c>
      <c r="O12" s="261">
        <f>'Residential Program CPAS'!O12</f>
        <v>0</v>
      </c>
      <c r="P12" s="261">
        <f>'Residential Program CPAS'!P12</f>
        <v>0</v>
      </c>
      <c r="Q12" s="261">
        <f>'Residential Program CPAS'!Q12</f>
        <v>0</v>
      </c>
      <c r="R12" s="261">
        <f>'Residential Program CPAS'!R12</f>
        <v>0</v>
      </c>
      <c r="S12" s="261">
        <f>'Residential Program CPAS'!S12</f>
        <v>0</v>
      </c>
      <c r="T12" s="261">
        <f>'Residential Program CPAS'!T12</f>
        <v>0</v>
      </c>
      <c r="U12" s="261">
        <f>'Residential Program CPAS'!U12</f>
        <v>0</v>
      </c>
      <c r="V12" s="261">
        <f>'Residential Program CPAS'!V12</f>
        <v>0</v>
      </c>
      <c r="W12" s="261">
        <f>'Residential Program CPAS'!W12</f>
        <v>0</v>
      </c>
      <c r="X12" s="261">
        <f>'Residential Program CPAS'!X12</f>
        <v>0</v>
      </c>
      <c r="Y12" s="261">
        <f>'Residential Program CPAS'!Y12</f>
        <v>0</v>
      </c>
      <c r="Z12" s="261">
        <f>'Residential Program CPAS'!Z12</f>
        <v>0</v>
      </c>
      <c r="AA12" s="261">
        <f>'Residential Program CPAS'!AA12</f>
        <v>0</v>
      </c>
      <c r="AB12" s="261">
        <f>'Residential Program CPAS'!AB12</f>
        <v>0</v>
      </c>
      <c r="AC12" s="261">
        <f>'Residential Program CPAS'!AC12</f>
        <v>0</v>
      </c>
      <c r="AD12" s="261">
        <f>'Residential Program CPAS'!AD12</f>
        <v>0</v>
      </c>
      <c r="AE12" s="261">
        <f>'Residential Program CPAS'!AE12</f>
        <v>0</v>
      </c>
      <c r="AF12" s="261">
        <f>'Residential Program CPAS'!AF12</f>
        <v>0</v>
      </c>
      <c r="AG12" s="261">
        <f>'Residential Program CPAS'!AG12</f>
        <v>0</v>
      </c>
      <c r="AH12" s="261">
        <f>'Residential Program CPAS'!AH12</f>
        <v>0</v>
      </c>
      <c r="AI12" s="261">
        <f>'Residential Program CPAS'!AI12</f>
        <v>0</v>
      </c>
      <c r="AJ12" s="274">
        <f t="shared" si="0"/>
        <v>2699.5440306715714</v>
      </c>
    </row>
    <row r="13" spans="1:36" x14ac:dyDescent="0.4">
      <c r="A13" s="256" t="str">
        <f>'Residential Program CPAS'!A13</f>
        <v>HVAC</v>
      </c>
      <c r="B13" s="256">
        <f>'Residential Program CPAS'!B13</f>
        <v>16.480954298871826</v>
      </c>
      <c r="C13" s="407">
        <f>'Residential Program CPAS'!C13</f>
        <v>9129.8454547564288</v>
      </c>
      <c r="D13" s="260">
        <f>'Residential Program CPAS'!D13</f>
        <v>0.75472067663078157</v>
      </c>
      <c r="E13" s="142"/>
      <c r="F13" s="261">
        <f>'Residential Program CPAS'!F13</f>
        <v>6890.4831391482376</v>
      </c>
      <c r="G13" s="261">
        <f>'Residential Program CPAS'!G13</f>
        <v>6890.4831391482376</v>
      </c>
      <c r="H13" s="261">
        <f>'Residential Program CPAS'!H13</f>
        <v>6890.4831391482376</v>
      </c>
      <c r="I13" s="261">
        <f>'Residential Program CPAS'!I13</f>
        <v>6890.4831391482376</v>
      </c>
      <c r="J13" s="261">
        <f>'Residential Program CPAS'!J13</f>
        <v>6890.4831391482376</v>
      </c>
      <c r="K13" s="261">
        <f>'Residential Program CPAS'!K13</f>
        <v>6890.4831391482376</v>
      </c>
      <c r="L13" s="261">
        <f>'Residential Program CPAS'!L13</f>
        <v>4443.0547207502614</v>
      </c>
      <c r="M13" s="261">
        <f>'Residential Program CPAS'!M13</f>
        <v>4443.0547207502614</v>
      </c>
      <c r="N13" s="261">
        <f>'Residential Program CPAS'!N13</f>
        <v>4443.0547207502614</v>
      </c>
      <c r="O13" s="261">
        <f>'Residential Program CPAS'!O13</f>
        <v>4443.0547207502614</v>
      </c>
      <c r="P13" s="261">
        <f>'Residential Program CPAS'!P13</f>
        <v>4443.0727968556075</v>
      </c>
      <c r="Q13" s="261">
        <f>'Residential Program CPAS'!Q13</f>
        <v>3953.5871865119138</v>
      </c>
      <c r="R13" s="261">
        <f>'Residential Program CPAS'!R13</f>
        <v>3953.5871865119138</v>
      </c>
      <c r="S13" s="261">
        <f>'Residential Program CPAS'!S13</f>
        <v>3953.5871865119138</v>
      </c>
      <c r="T13" s="261">
        <f>'Residential Program CPAS'!T13</f>
        <v>3953.5871865119138</v>
      </c>
      <c r="U13" s="261">
        <f>'Residential Program CPAS'!U13</f>
        <v>2078.4673928532388</v>
      </c>
      <c r="V13" s="261">
        <f>'Residential Program CPAS'!V13</f>
        <v>1186.8987751432342</v>
      </c>
      <c r="W13" s="261">
        <f>'Residential Program CPAS'!W13</f>
        <v>1186.8987751432342</v>
      </c>
      <c r="X13" s="261">
        <f>'Residential Program CPAS'!X13</f>
        <v>0</v>
      </c>
      <c r="Y13" s="261">
        <f>'Residential Program CPAS'!Y13</f>
        <v>0</v>
      </c>
      <c r="Z13" s="261">
        <f>'Residential Program CPAS'!Z13</f>
        <v>0</v>
      </c>
      <c r="AA13" s="261">
        <f>'Residential Program CPAS'!AA13</f>
        <v>0</v>
      </c>
      <c r="AB13" s="261">
        <f>'Residential Program CPAS'!AB13</f>
        <v>0</v>
      </c>
      <c r="AC13" s="261">
        <f>'Residential Program CPAS'!AC13</f>
        <v>0</v>
      </c>
      <c r="AD13" s="261">
        <f>'Residential Program CPAS'!AD13</f>
        <v>0</v>
      </c>
      <c r="AE13" s="261">
        <f>'Residential Program CPAS'!AE13</f>
        <v>0</v>
      </c>
      <c r="AF13" s="261">
        <f>'Residential Program CPAS'!AF13</f>
        <v>0</v>
      </c>
      <c r="AG13" s="261">
        <f>'Residential Program CPAS'!AG13</f>
        <v>0</v>
      </c>
      <c r="AH13" s="261">
        <f>'Residential Program CPAS'!AH13</f>
        <v>0</v>
      </c>
      <c r="AI13" s="261">
        <f>'Residential Program CPAS'!AI13</f>
        <v>0</v>
      </c>
      <c r="AJ13" s="274">
        <f t="shared" si="0"/>
        <v>83824.804203933425</v>
      </c>
    </row>
    <row r="14" spans="1:36" x14ac:dyDescent="0.4">
      <c r="A14" s="256" t="str">
        <f>'Residential Program CPAS'!A14</f>
        <v>Appliance Recycling</v>
      </c>
      <c r="B14" s="256">
        <f>'Residential Program CPAS'!B14</f>
        <v>6.5</v>
      </c>
      <c r="C14" s="407">
        <f>'Residential Program CPAS'!C14</f>
        <v>5146.7659425400689</v>
      </c>
      <c r="D14" s="260">
        <f>'Residential Program CPAS'!D14</f>
        <v>0.54128373617071768</v>
      </c>
      <c r="E14" s="142"/>
      <c r="F14" s="261">
        <f>'Residential Program CPAS'!F14</f>
        <v>2785.8606985742936</v>
      </c>
      <c r="G14" s="261">
        <f>'Residential Program CPAS'!G14</f>
        <v>2785.8606985742936</v>
      </c>
      <c r="H14" s="261">
        <f>'Residential Program CPAS'!H14</f>
        <v>2785.8606985742936</v>
      </c>
      <c r="I14" s="261">
        <f>'Residential Program CPAS'!I14</f>
        <v>2785.8606985742936</v>
      </c>
      <c r="J14" s="261">
        <f>'Residential Program CPAS'!J14</f>
        <v>2785.8606985742936</v>
      </c>
      <c r="K14" s="261">
        <f>'Residential Program CPAS'!K14</f>
        <v>2785.8606985742936</v>
      </c>
      <c r="L14" s="261">
        <f>'Residential Program CPAS'!L14</f>
        <v>2785.8606985742936</v>
      </c>
      <c r="M14" s="261">
        <f>'Residential Program CPAS'!M14</f>
        <v>1392.9303492871468</v>
      </c>
      <c r="N14" s="261">
        <f>'Residential Program CPAS'!N14</f>
        <v>0</v>
      </c>
      <c r="O14" s="261">
        <f>'Residential Program CPAS'!O14</f>
        <v>0</v>
      </c>
      <c r="P14" s="261">
        <f>'Residential Program CPAS'!P14</f>
        <v>0</v>
      </c>
      <c r="Q14" s="261">
        <f>'Residential Program CPAS'!Q14</f>
        <v>0</v>
      </c>
      <c r="R14" s="261">
        <f>'Residential Program CPAS'!R14</f>
        <v>0</v>
      </c>
      <c r="S14" s="261">
        <f>'Residential Program CPAS'!S14</f>
        <v>0</v>
      </c>
      <c r="T14" s="261">
        <f>'Residential Program CPAS'!T14</f>
        <v>0</v>
      </c>
      <c r="U14" s="261">
        <f>'Residential Program CPAS'!U14</f>
        <v>0</v>
      </c>
      <c r="V14" s="261">
        <f>'Residential Program CPAS'!V14</f>
        <v>0</v>
      </c>
      <c r="W14" s="261">
        <f>'Residential Program CPAS'!W14</f>
        <v>0</v>
      </c>
      <c r="X14" s="261">
        <f>'Residential Program CPAS'!X14</f>
        <v>0</v>
      </c>
      <c r="Y14" s="261">
        <f>'Residential Program CPAS'!Y14</f>
        <v>0</v>
      </c>
      <c r="Z14" s="261">
        <f>'Residential Program CPAS'!Z14</f>
        <v>0</v>
      </c>
      <c r="AA14" s="261">
        <f>'Residential Program CPAS'!AA14</f>
        <v>0</v>
      </c>
      <c r="AB14" s="261">
        <f>'Residential Program CPAS'!AB14</f>
        <v>0</v>
      </c>
      <c r="AC14" s="261">
        <f>'Residential Program CPAS'!AC14</f>
        <v>0</v>
      </c>
      <c r="AD14" s="261">
        <f>'Residential Program CPAS'!AD14</f>
        <v>0</v>
      </c>
      <c r="AE14" s="261">
        <f>'Residential Program CPAS'!AE14</f>
        <v>0</v>
      </c>
      <c r="AF14" s="261">
        <f>'Residential Program CPAS'!AF14</f>
        <v>0</v>
      </c>
      <c r="AG14" s="261">
        <f>'Residential Program CPAS'!AG14</f>
        <v>0</v>
      </c>
      <c r="AH14" s="261">
        <f>'Residential Program CPAS'!AH14</f>
        <v>0</v>
      </c>
      <c r="AI14" s="261">
        <f>'Residential Program CPAS'!AI14</f>
        <v>0</v>
      </c>
      <c r="AJ14" s="274">
        <f t="shared" si="0"/>
        <v>20893.955239307201</v>
      </c>
    </row>
    <row r="15" spans="1:36" x14ac:dyDescent="0.4">
      <c r="A15" s="256" t="str">
        <f>'Residential Program CPAS'!A15</f>
        <v>Multifamily</v>
      </c>
      <c r="B15" s="256">
        <f>'Residential Program CPAS'!B15</f>
        <v>10.309081027071349</v>
      </c>
      <c r="C15" s="407">
        <f>'Residential Program CPAS'!C15</f>
        <v>1424.1223146979937</v>
      </c>
      <c r="D15" s="260">
        <f>'Residential Program CPAS'!D15</f>
        <v>0.92072930100367678</v>
      </c>
      <c r="E15" s="142"/>
      <c r="F15" s="261">
        <f>'Residential Program CPAS'!F15</f>
        <v>1311.231143355622</v>
      </c>
      <c r="G15" s="261">
        <f>'Residential Program CPAS'!G15</f>
        <v>1311.231143355622</v>
      </c>
      <c r="H15" s="261">
        <f>'Residential Program CPAS'!H15</f>
        <v>1141.1983574708574</v>
      </c>
      <c r="I15" s="261">
        <f>'Residential Program CPAS'!I15</f>
        <v>1141.1983574708574</v>
      </c>
      <c r="J15" s="261">
        <f>'Residential Program CPAS'!J15</f>
        <v>1141.1983574708574</v>
      </c>
      <c r="K15" s="261">
        <f>'Residential Program CPAS'!K15</f>
        <v>1058.9123491621003</v>
      </c>
      <c r="L15" s="261">
        <f>'Residential Program CPAS'!L15</f>
        <v>1058.9123491621003</v>
      </c>
      <c r="M15" s="261">
        <f>'Residential Program CPAS'!M15</f>
        <v>1014.7279880221005</v>
      </c>
      <c r="N15" s="261">
        <f>'Residential Program CPAS'!N15</f>
        <v>984.41467460508454</v>
      </c>
      <c r="O15" s="261">
        <f>'Residential Program CPAS'!O15</f>
        <v>963.92116694287654</v>
      </c>
      <c r="P15" s="261">
        <f>'Residential Program CPAS'!P15</f>
        <v>884.54008336507286</v>
      </c>
      <c r="Q15" s="261">
        <f>'Residential Program CPAS'!Q15</f>
        <v>3.1314506173390453</v>
      </c>
      <c r="R15" s="261">
        <f>'Residential Program CPAS'!R15</f>
        <v>3.4200792699440825E-2</v>
      </c>
      <c r="S15" s="261">
        <f>'Residential Program CPAS'!S15</f>
        <v>3.4200792699440825E-2</v>
      </c>
      <c r="T15" s="261">
        <f>'Residential Program CPAS'!T15</f>
        <v>3.4200792699440825E-2</v>
      </c>
      <c r="U15" s="261">
        <f>'Residential Program CPAS'!U15</f>
        <v>0</v>
      </c>
      <c r="V15" s="261">
        <f>'Residential Program CPAS'!V15</f>
        <v>0</v>
      </c>
      <c r="W15" s="261">
        <f>'Residential Program CPAS'!W15</f>
        <v>0</v>
      </c>
      <c r="X15" s="261">
        <f>'Residential Program CPAS'!X15</f>
        <v>0</v>
      </c>
      <c r="Y15" s="261">
        <f>'Residential Program CPAS'!Y15</f>
        <v>0</v>
      </c>
      <c r="Z15" s="261">
        <f>'Residential Program CPAS'!Z15</f>
        <v>0</v>
      </c>
      <c r="AA15" s="261">
        <f>'Residential Program CPAS'!AA15</f>
        <v>0</v>
      </c>
      <c r="AB15" s="261">
        <f>'Residential Program CPAS'!AB15</f>
        <v>0</v>
      </c>
      <c r="AC15" s="261">
        <f>'Residential Program CPAS'!AC15</f>
        <v>0</v>
      </c>
      <c r="AD15" s="261">
        <f>'Residential Program CPAS'!AD15</f>
        <v>0</v>
      </c>
      <c r="AE15" s="261">
        <f>'Residential Program CPAS'!AE15</f>
        <v>0</v>
      </c>
      <c r="AF15" s="261">
        <f>'Residential Program CPAS'!AF15</f>
        <v>0</v>
      </c>
      <c r="AG15" s="261">
        <f>'Residential Program CPAS'!AG15</f>
        <v>0</v>
      </c>
      <c r="AH15" s="261">
        <f>'Residential Program CPAS'!AH15</f>
        <v>0</v>
      </c>
      <c r="AI15" s="261">
        <f>'Residential Program CPAS'!AI15</f>
        <v>0</v>
      </c>
      <c r="AJ15" s="274">
        <f t="shared" si="0"/>
        <v>12014.720023378588</v>
      </c>
    </row>
    <row r="16" spans="1:36" x14ac:dyDescent="0.4">
      <c r="A16" s="256" t="str">
        <f>'Residential Program CPAS'!A16</f>
        <v>DD - School Kits</v>
      </c>
      <c r="B16" s="256">
        <f>'Residential Program CPAS'!B16</f>
        <v>8.7889093550914694</v>
      </c>
      <c r="C16" s="407">
        <f>'Residential Program CPAS'!C16</f>
        <v>2013.7877864141446</v>
      </c>
      <c r="D16" s="260">
        <f>'Residential Program CPAS'!D16</f>
        <v>0.9305482860374451</v>
      </c>
      <c r="E16" s="142"/>
      <c r="F16" s="261">
        <f>'Residential Program CPAS'!F16</f>
        <v>1873.926773090823</v>
      </c>
      <c r="G16" s="261">
        <f>'Residential Program CPAS'!G16</f>
        <v>1873.926773090823</v>
      </c>
      <c r="H16" s="261">
        <f>'Residential Program CPAS'!H16</f>
        <v>1340.1043510415468</v>
      </c>
      <c r="I16" s="261">
        <f>'Residential Program CPAS'!I16</f>
        <v>1340.1043510415468</v>
      </c>
      <c r="J16" s="261">
        <f>'Residential Program CPAS'!J16</f>
        <v>1340.1043510415468</v>
      </c>
      <c r="K16" s="261">
        <f>'Residential Program CPAS'!K16</f>
        <v>1340.1043510415468</v>
      </c>
      <c r="L16" s="261">
        <f>'Residential Program CPAS'!L16</f>
        <v>1340.1043510415468</v>
      </c>
      <c r="M16" s="261">
        <f>'Residential Program CPAS'!M16</f>
        <v>806.08437104154677</v>
      </c>
      <c r="N16" s="261">
        <f>'Residential Program CPAS'!N16</f>
        <v>806.08437104154677</v>
      </c>
      <c r="O16" s="261">
        <f>'Residential Program CPAS'!O16</f>
        <v>525.21950239170053</v>
      </c>
      <c r="P16" s="261">
        <f>'Residential Program CPAS'!P16</f>
        <v>0</v>
      </c>
      <c r="Q16" s="261">
        <f>'Residential Program CPAS'!Q16</f>
        <v>0</v>
      </c>
      <c r="R16" s="261">
        <f>'Residential Program CPAS'!R16</f>
        <v>0</v>
      </c>
      <c r="S16" s="261">
        <f>'Residential Program CPAS'!S16</f>
        <v>0</v>
      </c>
      <c r="T16" s="261">
        <f>'Residential Program CPAS'!T16</f>
        <v>0</v>
      </c>
      <c r="U16" s="261">
        <f>'Residential Program CPAS'!U16</f>
        <v>0</v>
      </c>
      <c r="V16" s="261">
        <f>'Residential Program CPAS'!V16</f>
        <v>0</v>
      </c>
      <c r="W16" s="261">
        <f>'Residential Program CPAS'!W16</f>
        <v>0</v>
      </c>
      <c r="X16" s="261">
        <f>'Residential Program CPAS'!X16</f>
        <v>0</v>
      </c>
      <c r="Y16" s="261">
        <f>'Residential Program CPAS'!Y16</f>
        <v>0</v>
      </c>
      <c r="Z16" s="261">
        <f>'Residential Program CPAS'!Z16</f>
        <v>0</v>
      </c>
      <c r="AA16" s="261">
        <f>'Residential Program CPAS'!AA16</f>
        <v>0</v>
      </c>
      <c r="AB16" s="261">
        <f>'Residential Program CPAS'!AB16</f>
        <v>0</v>
      </c>
      <c r="AC16" s="261">
        <f>'Residential Program CPAS'!AC16</f>
        <v>0</v>
      </c>
      <c r="AD16" s="261">
        <f>'Residential Program CPAS'!AD16</f>
        <v>0</v>
      </c>
      <c r="AE16" s="261">
        <f>'Residential Program CPAS'!AE16</f>
        <v>0</v>
      </c>
      <c r="AF16" s="261">
        <f>'Residential Program CPAS'!AF16</f>
        <v>0</v>
      </c>
      <c r="AG16" s="261">
        <f>'Residential Program CPAS'!AG16</f>
        <v>0</v>
      </c>
      <c r="AH16" s="261">
        <f>'Residential Program CPAS'!AH16</f>
        <v>0</v>
      </c>
      <c r="AI16" s="261">
        <f>'Residential Program CPAS'!AI16</f>
        <v>0</v>
      </c>
      <c r="AJ16" s="274">
        <f t="shared" si="0"/>
        <v>12585.763545864174</v>
      </c>
    </row>
    <row r="17" spans="1:36" x14ac:dyDescent="0.4">
      <c r="A17" s="256" t="str">
        <f>'Residential Program CPAS'!A17</f>
        <v>DD - Appliance Recycling Kits</v>
      </c>
      <c r="B17" s="256">
        <f>'Residential Program CPAS'!B17</f>
        <v>8.9041135192819176</v>
      </c>
      <c r="C17" s="407">
        <f>'Residential Program CPAS'!C17</f>
        <v>120.17212886172717</v>
      </c>
      <c r="D17" s="260">
        <f>'Residential Program CPAS'!D17</f>
        <v>1</v>
      </c>
      <c r="E17" s="142"/>
      <c r="F17" s="261">
        <f>'Residential Program CPAS'!F17</f>
        <v>120.17212886172717</v>
      </c>
      <c r="G17" s="261">
        <f>'Residential Program CPAS'!G17</f>
        <v>120.17212886172717</v>
      </c>
      <c r="H17" s="261">
        <f>'Residential Program CPAS'!H17</f>
        <v>84.841957621612934</v>
      </c>
      <c r="I17" s="261">
        <f>'Residential Program CPAS'!I17</f>
        <v>84.841957621612934</v>
      </c>
      <c r="J17" s="261">
        <f>'Residential Program CPAS'!J17</f>
        <v>84.841957621612934</v>
      </c>
      <c r="K17" s="261">
        <f>'Residential Program CPAS'!K17</f>
        <v>84.841957621612934</v>
      </c>
      <c r="L17" s="261">
        <f>'Residential Program CPAS'!L17</f>
        <v>84.841957621612934</v>
      </c>
      <c r="M17" s="261">
        <f>'Residential Program CPAS'!M17</f>
        <v>47.601277621612944</v>
      </c>
      <c r="N17" s="261">
        <f>'Residential Program CPAS'!N17</f>
        <v>47.601277621612944</v>
      </c>
      <c r="O17" s="261">
        <f>'Residential Program CPAS'!O17</f>
        <v>33.099010432008669</v>
      </c>
      <c r="P17" s="261">
        <f>'Residential Program CPAS'!P17</f>
        <v>0</v>
      </c>
      <c r="Q17" s="261">
        <f>'Residential Program CPAS'!Q17</f>
        <v>0</v>
      </c>
      <c r="R17" s="261">
        <f>'Residential Program CPAS'!R17</f>
        <v>0</v>
      </c>
      <c r="S17" s="261">
        <f>'Residential Program CPAS'!S17</f>
        <v>0</v>
      </c>
      <c r="T17" s="261">
        <f>'Residential Program CPAS'!T17</f>
        <v>0</v>
      </c>
      <c r="U17" s="261">
        <f>'Residential Program CPAS'!U17</f>
        <v>0</v>
      </c>
      <c r="V17" s="261">
        <f>'Residential Program CPAS'!V17</f>
        <v>0</v>
      </c>
      <c r="W17" s="261">
        <f>'Residential Program CPAS'!W17</f>
        <v>0</v>
      </c>
      <c r="X17" s="261">
        <f>'Residential Program CPAS'!X17</f>
        <v>0</v>
      </c>
      <c r="Y17" s="261">
        <f>'Residential Program CPAS'!Y17</f>
        <v>0</v>
      </c>
      <c r="Z17" s="261">
        <f>'Residential Program CPAS'!Z17</f>
        <v>0</v>
      </c>
      <c r="AA17" s="261">
        <f>'Residential Program CPAS'!AA17</f>
        <v>0</v>
      </c>
      <c r="AB17" s="261">
        <f>'Residential Program CPAS'!AB17</f>
        <v>0</v>
      </c>
      <c r="AC17" s="261">
        <f>'Residential Program CPAS'!AC17</f>
        <v>0</v>
      </c>
      <c r="AD17" s="261">
        <f>'Residential Program CPAS'!AD17</f>
        <v>0</v>
      </c>
      <c r="AE17" s="261">
        <f>'Residential Program CPAS'!AE17</f>
        <v>0</v>
      </c>
      <c r="AF17" s="261">
        <f>'Residential Program CPAS'!AF17</f>
        <v>0</v>
      </c>
      <c r="AG17" s="261">
        <f>'Residential Program CPAS'!AG17</f>
        <v>0</v>
      </c>
      <c r="AH17" s="261">
        <f>'Residential Program CPAS'!AH17</f>
        <v>0</v>
      </c>
      <c r="AI17" s="261">
        <f>'Residential Program CPAS'!AI17</f>
        <v>0</v>
      </c>
      <c r="AJ17" s="274">
        <f t="shared" si="0"/>
        <v>792.85561150675346</v>
      </c>
    </row>
    <row r="18" spans="1:36" x14ac:dyDescent="0.4">
      <c r="A18" s="256" t="str">
        <f>'Residential Program CPAS'!A18</f>
        <v>DD - Community Kits</v>
      </c>
      <c r="B18" s="256">
        <f>'Residential Program CPAS'!B18</f>
        <v>9.0886964476341152</v>
      </c>
      <c r="C18" s="408">
        <f>'Residential Program CPAS'!C18</f>
        <v>980.22245932671899</v>
      </c>
      <c r="D18" s="260">
        <f>'Residential Program CPAS'!D18</f>
        <v>1</v>
      </c>
      <c r="E18" s="142"/>
      <c r="F18" s="261">
        <f>'Residential Program CPAS'!F18</f>
        <v>980.22245932671899</v>
      </c>
      <c r="G18" s="261">
        <f>'Residential Program CPAS'!G18</f>
        <v>980.22245932671899</v>
      </c>
      <c r="H18" s="261">
        <f>'Residential Program CPAS'!H18</f>
        <v>641.99882130239689</v>
      </c>
      <c r="I18" s="261">
        <f>'Residential Program CPAS'!I18</f>
        <v>641.34193650239695</v>
      </c>
      <c r="J18" s="261">
        <f>'Residential Program CPAS'!J18</f>
        <v>641.34193650239695</v>
      </c>
      <c r="K18" s="261">
        <f>'Residential Program CPAS'!K18</f>
        <v>641.34193650239695</v>
      </c>
      <c r="L18" s="261">
        <f>'Residential Program CPAS'!L18</f>
        <v>641.34193650239695</v>
      </c>
      <c r="M18" s="261">
        <f>'Residential Program CPAS'!M18</f>
        <v>356.63551650239708</v>
      </c>
      <c r="N18" s="261">
        <f>'Residential Program CPAS'!N18</f>
        <v>356.04164736959706</v>
      </c>
      <c r="O18" s="261">
        <f>'Residential Program CPAS'!O18</f>
        <v>356.04164736959706</v>
      </c>
      <c r="P18" s="261">
        <f>'Residential Program CPAS'!P18</f>
        <v>0.43929600000000002</v>
      </c>
      <c r="Q18" s="261">
        <f>'Residential Program CPAS'!Q18</f>
        <v>0.43929600000000002</v>
      </c>
      <c r="R18" s="261">
        <f>'Residential Program CPAS'!R18</f>
        <v>0.43929600000000002</v>
      </c>
      <c r="S18" s="261">
        <f>'Residential Program CPAS'!S18</f>
        <v>0.43929600000000002</v>
      </c>
      <c r="T18" s="261">
        <f>'Residential Program CPAS'!T18</f>
        <v>0.43929600000000002</v>
      </c>
      <c r="U18" s="261">
        <f>'Residential Program CPAS'!U18</f>
        <v>0.43929600000000002</v>
      </c>
      <c r="V18" s="261">
        <f>'Residential Program CPAS'!V18</f>
        <v>0.43929600000000002</v>
      </c>
      <c r="W18" s="261">
        <f>'Residential Program CPAS'!W18</f>
        <v>0.43929600000000002</v>
      </c>
      <c r="X18" s="261">
        <f>'Residential Program CPAS'!X18</f>
        <v>0.43929600000000002</v>
      </c>
      <c r="Y18" s="261">
        <f>'Residential Program CPAS'!Y18</f>
        <v>0.43929600000000002</v>
      </c>
      <c r="Z18" s="261">
        <f>'Residential Program CPAS'!Z18</f>
        <v>0</v>
      </c>
      <c r="AA18" s="261">
        <f>'Residential Program CPAS'!AA18</f>
        <v>0</v>
      </c>
      <c r="AB18" s="261">
        <f>'Residential Program CPAS'!AB18</f>
        <v>0</v>
      </c>
      <c r="AC18" s="261">
        <f>'Residential Program CPAS'!AC18</f>
        <v>0</v>
      </c>
      <c r="AD18" s="261">
        <f>'Residential Program CPAS'!AD18</f>
        <v>0</v>
      </c>
      <c r="AE18" s="261">
        <f>'Residential Program CPAS'!AE18</f>
        <v>0</v>
      </c>
      <c r="AF18" s="261">
        <f>'Residential Program CPAS'!AF18</f>
        <v>0</v>
      </c>
      <c r="AG18" s="261">
        <f>'Residential Program CPAS'!AG18</f>
        <v>0</v>
      </c>
      <c r="AH18" s="261">
        <f>'Residential Program CPAS'!AH18</f>
        <v>0</v>
      </c>
      <c r="AI18" s="261">
        <f>'Residential Program CPAS'!AI18</f>
        <v>0</v>
      </c>
      <c r="AJ18" s="11">
        <f t="shared" si="0"/>
        <v>6240.9232572070077</v>
      </c>
    </row>
    <row r="19" spans="1:36" s="147" customFormat="1" x14ac:dyDescent="0.4">
      <c r="A19" s="256" t="str">
        <f>'Residential Program CPAS'!A19</f>
        <v>Residential NPSO</v>
      </c>
      <c r="B19" s="256">
        <f>'Residential Program CPAS'!B19</f>
        <v>9.5196763054943734</v>
      </c>
      <c r="C19" s="408">
        <f>'Residential Program CPAS'!C19</f>
        <v>4119.9672871925923</v>
      </c>
      <c r="D19" s="260" t="str">
        <f>'Residential Program CPAS'!D19</f>
        <v>N/A</v>
      </c>
      <c r="E19" s="142"/>
      <c r="F19" s="261">
        <f>'Residential Program CPAS'!F19</f>
        <v>2966.479392731691</v>
      </c>
      <c r="G19" s="261">
        <f>'Residential Program CPAS'!G19</f>
        <v>3067.7773686796845</v>
      </c>
      <c r="H19" s="261">
        <f>'Residential Program CPAS'!H19</f>
        <v>2025.493233847375</v>
      </c>
      <c r="I19" s="261">
        <f>'Residential Program CPAS'!I19</f>
        <v>2018.4156391161939</v>
      </c>
      <c r="J19" s="261">
        <f>'Residential Program CPAS'!J19</f>
        <v>1907.0211986727418</v>
      </c>
      <c r="K19" s="261">
        <f>'Residential Program CPAS'!K19</f>
        <v>1185.0214435549685</v>
      </c>
      <c r="L19" s="261">
        <f>'Residential Program CPAS'!L19</f>
        <v>1108.9467184925381</v>
      </c>
      <c r="M19" s="261">
        <f>'Residential Program CPAS'!M19</f>
        <v>882.61907059742032</v>
      </c>
      <c r="N19" s="261">
        <f>'Residential Program CPAS'!N19</f>
        <v>838.46578787989051</v>
      </c>
      <c r="O19" s="261">
        <f>'Residential Program CPAS'!O19</f>
        <v>828.66442732474707</v>
      </c>
      <c r="P19" s="261">
        <f>'Residential Program CPAS'!P19</f>
        <v>409.00345267322285</v>
      </c>
      <c r="Q19" s="261">
        <f>'Residential Program CPAS'!Q19</f>
        <v>140.1992080422466</v>
      </c>
      <c r="R19" s="261">
        <f>'Residential Program CPAS'!R19</f>
        <v>140.10319329768279</v>
      </c>
      <c r="S19" s="261">
        <f>'Residential Program CPAS'!S19</f>
        <v>140.10319329768279</v>
      </c>
      <c r="T19" s="261">
        <f>'Residential Program CPAS'!T19</f>
        <v>139.71933120968276</v>
      </c>
      <c r="U19" s="261">
        <f>'Residential Program CPAS'!U19</f>
        <v>77.655646114597559</v>
      </c>
      <c r="V19" s="261">
        <f>'Residential Program CPAS'!V19</f>
        <v>49.774808060587425</v>
      </c>
      <c r="W19" s="261">
        <f>'Residential Program CPAS'!W19</f>
        <v>49.671239664587397</v>
      </c>
      <c r="X19" s="261">
        <f>'Residential Program CPAS'!X19</f>
        <v>12.877377635147138</v>
      </c>
      <c r="Y19" s="261">
        <f>'Residential Program CPAS'!Y19</f>
        <v>11.519308463256662</v>
      </c>
      <c r="Z19" s="261">
        <f>'Residential Program CPAS'!Z19</f>
        <v>5.7342870000001087E-3</v>
      </c>
      <c r="AA19" s="261">
        <f>'Residential Program CPAS'!AA19</f>
        <v>5.7342870000001087E-3</v>
      </c>
      <c r="AB19" s="261">
        <f>'Residential Program CPAS'!AB19</f>
        <v>0</v>
      </c>
      <c r="AC19" s="261">
        <f>'Residential Program CPAS'!AC19</f>
        <v>0</v>
      </c>
      <c r="AD19" s="261">
        <f>'Residential Program CPAS'!AD19</f>
        <v>0</v>
      </c>
      <c r="AE19" s="261">
        <f>'Residential Program CPAS'!AE19</f>
        <v>0</v>
      </c>
      <c r="AF19" s="261">
        <f>'Residential Program CPAS'!AF19</f>
        <v>0</v>
      </c>
      <c r="AG19" s="261">
        <f>'Residential Program CPAS'!AG19</f>
        <v>0</v>
      </c>
      <c r="AH19" s="261">
        <f>'Residential Program CPAS'!AH19</f>
        <v>0</v>
      </c>
      <c r="AI19" s="261">
        <f>'Residential Program CPAS'!AI19</f>
        <v>0</v>
      </c>
      <c r="AJ19" s="11">
        <f t="shared" ref="AJ19" si="1">SUM(E19:AI19)</f>
        <v>17999.542507929946</v>
      </c>
    </row>
    <row r="20" spans="1:36" x14ac:dyDescent="0.4">
      <c r="A20" s="256" t="s">
        <v>49</v>
      </c>
      <c r="B20" s="257">
        <f>'Business Program CPAS'!B5</f>
        <v>13.299001275464741</v>
      </c>
      <c r="C20" s="259">
        <f>'Business Program CPAS'!C5</f>
        <v>199497.1905713568</v>
      </c>
      <c r="D20" s="260">
        <f>'Business Program CPAS'!D5</f>
        <v>0.86603162277018098</v>
      </c>
      <c r="E20" s="142"/>
      <c r="F20" s="261">
        <f>'Business Program CPAS'!F5</f>
        <v>172770.87568860417</v>
      </c>
      <c r="G20" s="261">
        <f>'Business Program CPAS'!G5</f>
        <v>172740.86584503888</v>
      </c>
      <c r="H20" s="261">
        <f>'Business Program CPAS'!H5</f>
        <v>171413.03081981532</v>
      </c>
      <c r="I20" s="261">
        <f>'Business Program CPAS'!I5</f>
        <v>168629.54333504426</v>
      </c>
      <c r="J20" s="53">
        <f>'Business Program CPAS'!J5</f>
        <v>165691.23079405059</v>
      </c>
      <c r="K20" s="11">
        <f>'Business Program CPAS'!K5</f>
        <v>162381.62710373165</v>
      </c>
      <c r="L20" s="11">
        <f>'Business Program CPAS'!L5</f>
        <v>160569.0378979363</v>
      </c>
      <c r="M20" s="11">
        <f>'Business Program CPAS'!M5</f>
        <v>159153.96493110101</v>
      </c>
      <c r="N20" s="11">
        <f>'Business Program CPAS'!N5</f>
        <v>156651.51699701569</v>
      </c>
      <c r="O20" s="11">
        <f>'Business Program CPAS'!O5</f>
        <v>154781.73243882251</v>
      </c>
      <c r="P20" s="11">
        <f>'Business Program CPAS'!P5</f>
        <v>151446.07341592843</v>
      </c>
      <c r="Q20" s="11">
        <f>'Business Program CPAS'!Q5</f>
        <v>122622.98562210942</v>
      </c>
      <c r="R20" s="11">
        <f>'Business Program CPAS'!R5</f>
        <v>85659.203024533999</v>
      </c>
      <c r="S20" s="11">
        <f>'Business Program CPAS'!S5</f>
        <v>80712.709637765322</v>
      </c>
      <c r="T20" s="11">
        <f>'Business Program CPAS'!T5</f>
        <v>69991.45495752315</v>
      </c>
      <c r="U20" s="11">
        <f>'Business Program CPAS'!U5</f>
        <v>802.02591939369279</v>
      </c>
      <c r="V20" s="11">
        <f>'Business Program CPAS'!V5</f>
        <v>433.12237447034073</v>
      </c>
      <c r="W20" s="11">
        <f>'Business Program CPAS'!W5</f>
        <v>385.38023347034061</v>
      </c>
      <c r="X20" s="11">
        <f>'Business Program CPAS'!X5</f>
        <v>384.80253141374925</v>
      </c>
      <c r="Y20" s="11">
        <f>'Business Program CPAS'!Y5</f>
        <v>384.80253141374925</v>
      </c>
      <c r="Z20" s="11">
        <f>'Business Program CPAS'!Z5</f>
        <v>382.2396393795438</v>
      </c>
      <c r="AA20" s="11">
        <f>'Business Program CPAS'!AA5</f>
        <v>382.2396393795438</v>
      </c>
      <c r="AB20" s="11">
        <f>'Business Program CPAS'!AB5</f>
        <v>382.2396393795438</v>
      </c>
      <c r="AC20" s="11">
        <f>'Business Program CPAS'!AC5</f>
        <v>0</v>
      </c>
      <c r="AD20" s="11">
        <f>'Business Program CPAS'!AD5</f>
        <v>0</v>
      </c>
      <c r="AE20" s="11">
        <f>'Business Program CPAS'!AE5</f>
        <v>0</v>
      </c>
      <c r="AF20" s="11">
        <f>'Business Program CPAS'!AF5</f>
        <v>0</v>
      </c>
      <c r="AG20" s="11">
        <f>'Business Program CPAS'!AG5</f>
        <v>0</v>
      </c>
      <c r="AH20" s="11">
        <f>'Business Program CPAS'!AH5</f>
        <v>0</v>
      </c>
      <c r="AI20" s="11">
        <f>'Business Program CPAS'!AI5</f>
        <v>0</v>
      </c>
      <c r="AJ20" s="11">
        <f t="shared" si="0"/>
        <v>2158752.7050173213</v>
      </c>
    </row>
    <row r="21" spans="1:36" x14ac:dyDescent="0.4">
      <c r="A21" s="256" t="s">
        <v>48</v>
      </c>
      <c r="B21" s="257">
        <f>'Business Program CPAS'!B6</f>
        <v>14.787488640495773</v>
      </c>
      <c r="C21" s="259">
        <f>'Business Program CPAS'!C6</f>
        <v>27582.599045174327</v>
      </c>
      <c r="D21" s="260">
        <f>'Business Program CPAS'!D6</f>
        <v>0.82200000000000017</v>
      </c>
      <c r="E21" s="142"/>
      <c r="F21" s="261">
        <f>'Business Program CPAS'!F6</f>
        <v>22672.896415133302</v>
      </c>
      <c r="G21" s="261">
        <f>'Business Program CPAS'!G6</f>
        <v>22672.896415133302</v>
      </c>
      <c r="H21" s="261">
        <f>'Business Program CPAS'!H6</f>
        <v>22617.607579316664</v>
      </c>
      <c r="I21" s="261">
        <f>'Business Program CPAS'!I6</f>
        <v>22516.505828601621</v>
      </c>
      <c r="J21" s="53">
        <f>'Business Program CPAS'!J6</f>
        <v>22485.950319249619</v>
      </c>
      <c r="K21" s="11">
        <f>'Business Program CPAS'!K6</f>
        <v>22485.950319249619</v>
      </c>
      <c r="L21" s="11">
        <f>'Business Program CPAS'!L6</f>
        <v>22200.969886737221</v>
      </c>
      <c r="M21" s="11">
        <f>'Business Program CPAS'!M6</f>
        <v>22136.199743922873</v>
      </c>
      <c r="N21" s="11">
        <f>'Business Program CPAS'!N6</f>
        <v>22009.952898678272</v>
      </c>
      <c r="O21" s="11">
        <f>'Business Program CPAS'!O6</f>
        <v>21831.862673359607</v>
      </c>
      <c r="P21" s="11">
        <f>'Business Program CPAS'!P6</f>
        <v>21646.202336221137</v>
      </c>
      <c r="Q21" s="11">
        <f>'Business Program CPAS'!Q6</f>
        <v>19644.247593574026</v>
      </c>
      <c r="R21" s="11">
        <f>'Business Program CPAS'!R6</f>
        <v>17870.10654370609</v>
      </c>
      <c r="S21" s="11">
        <f>'Business Program CPAS'!S6</f>
        <v>14386.788388225075</v>
      </c>
      <c r="T21" s="11">
        <f>'Business Program CPAS'!T6</f>
        <v>12199.460048142619</v>
      </c>
      <c r="U21" s="11">
        <f>'Business Program CPAS'!U6</f>
        <v>8078.3941997277452</v>
      </c>
      <c r="V21" s="11">
        <f>'Business Program CPAS'!V6</f>
        <v>4763.6129730086423</v>
      </c>
      <c r="W21" s="11">
        <f>'Business Program CPAS'!W6</f>
        <v>3303.6753151453913</v>
      </c>
      <c r="X21" s="11">
        <f>'Business Program CPAS'!X6</f>
        <v>1714.075425282887</v>
      </c>
      <c r="Y21" s="11">
        <f>'Business Program CPAS'!Y6</f>
        <v>1714.075425282887</v>
      </c>
      <c r="Z21" s="11">
        <f>'Business Program CPAS'!Z6</f>
        <v>1711.7161719766505</v>
      </c>
      <c r="AA21" s="11">
        <f>'Business Program CPAS'!AA6</f>
        <v>1676.1145987583263</v>
      </c>
      <c r="AB21" s="11">
        <f>'Business Program CPAS'!AB6</f>
        <v>1249.466103734663</v>
      </c>
      <c r="AC21" s="11">
        <f>'Business Program CPAS'!AC6</f>
        <v>885.32107198786798</v>
      </c>
      <c r="AD21" s="11">
        <f>'Business Program CPAS'!AD6</f>
        <v>699.43879145355731</v>
      </c>
      <c r="AE21" s="11">
        <f>'Business Program CPAS'!AE6</f>
        <v>52.6656660916154</v>
      </c>
      <c r="AF21" s="11">
        <f>'Business Program CPAS'!AF6</f>
        <v>49.045454219740066</v>
      </c>
      <c r="AG21" s="11">
        <f>'Business Program CPAS'!AG6</f>
        <v>0</v>
      </c>
      <c r="AH21" s="11">
        <f>'Business Program CPAS'!AH6</f>
        <v>0</v>
      </c>
      <c r="AI21" s="11">
        <f>'Business Program CPAS'!AI6</f>
        <v>0</v>
      </c>
      <c r="AJ21" s="11">
        <f t="shared" si="0"/>
        <v>335275.19818592106</v>
      </c>
    </row>
    <row r="22" spans="1:36" s="147" customFormat="1" x14ac:dyDescent="0.4">
      <c r="A22" s="256" t="s">
        <v>246</v>
      </c>
      <c r="B22" s="257">
        <f>'Business Program CPAS'!B7</f>
        <v>14.385980887665491</v>
      </c>
      <c r="C22" s="259">
        <f>'Business Program CPAS'!C7</f>
        <v>2858.1589386790588</v>
      </c>
      <c r="D22" s="260">
        <f>'Business Program CPAS'!D7</f>
        <v>0.93899999999999995</v>
      </c>
      <c r="E22" s="142"/>
      <c r="F22" s="261">
        <f>'Business Program CPAS'!F7</f>
        <v>2683.811243419636</v>
      </c>
      <c r="G22" s="261">
        <f>'Business Program CPAS'!G7</f>
        <v>2683.811243419636</v>
      </c>
      <c r="H22" s="261">
        <f>'Business Program CPAS'!H7</f>
        <v>2683.811243419636</v>
      </c>
      <c r="I22" s="261">
        <f>'Business Program CPAS'!I7</f>
        <v>2683.811243419636</v>
      </c>
      <c r="J22" s="53">
        <f>'Business Program CPAS'!J7</f>
        <v>2683.811243419636</v>
      </c>
      <c r="K22" s="11">
        <f>'Business Program CPAS'!K7</f>
        <v>2683.811243419636</v>
      </c>
      <c r="L22" s="11">
        <f>'Business Program CPAS'!L7</f>
        <v>2683.811243419636</v>
      </c>
      <c r="M22" s="11">
        <f>'Business Program CPAS'!M7</f>
        <v>2683.811243419636</v>
      </c>
      <c r="N22" s="11">
        <f>'Business Program CPAS'!N7</f>
        <v>2683.811243419636</v>
      </c>
      <c r="O22" s="11">
        <f>'Business Program CPAS'!O7</f>
        <v>2683.811243419636</v>
      </c>
      <c r="P22" s="11">
        <f>'Business Program CPAS'!P7</f>
        <v>2683.811243419636</v>
      </c>
      <c r="Q22" s="11">
        <f>'Business Program CPAS'!Q7</f>
        <v>2683.811243419636</v>
      </c>
      <c r="R22" s="11">
        <f>'Business Program CPAS'!R7</f>
        <v>2586.2735950781994</v>
      </c>
      <c r="S22" s="11">
        <f>'Business Program CPAS'!S7</f>
        <v>2415.75785245012</v>
      </c>
      <c r="T22" s="11">
        <f>'Business Program CPAS'!T7</f>
        <v>1401.4908853726829</v>
      </c>
      <c r="U22" s="11">
        <f>'Business Program CPAS'!U7</f>
        <v>0</v>
      </c>
      <c r="V22" s="11">
        <f>'Business Program CPAS'!V7</f>
        <v>0</v>
      </c>
      <c r="W22" s="11">
        <f>'Business Program CPAS'!W7</f>
        <v>0</v>
      </c>
      <c r="X22" s="11">
        <f>'Business Program CPAS'!X7</f>
        <v>0</v>
      </c>
      <c r="Y22" s="11">
        <f>'Business Program CPAS'!Y7</f>
        <v>0</v>
      </c>
      <c r="Z22" s="11">
        <f>'Business Program CPAS'!Z7</f>
        <v>0</v>
      </c>
      <c r="AA22" s="11">
        <f>'Business Program CPAS'!AA7</f>
        <v>0</v>
      </c>
      <c r="AB22" s="11">
        <f>'Business Program CPAS'!AB7</f>
        <v>0</v>
      </c>
      <c r="AC22" s="11">
        <f>'Business Program CPAS'!AC7</f>
        <v>0</v>
      </c>
      <c r="AD22" s="11">
        <f>'Business Program CPAS'!AD7</f>
        <v>0</v>
      </c>
      <c r="AE22" s="11">
        <f>'Business Program CPAS'!AE7</f>
        <v>0</v>
      </c>
      <c r="AF22" s="11">
        <f>'Business Program CPAS'!AF7</f>
        <v>0</v>
      </c>
      <c r="AG22" s="11">
        <f>'Business Program CPAS'!AG7</f>
        <v>0</v>
      </c>
      <c r="AH22" s="11">
        <f>'Business Program CPAS'!AH7</f>
        <v>0</v>
      </c>
      <c r="AI22" s="11">
        <f>'Business Program CPAS'!AI7</f>
        <v>0</v>
      </c>
      <c r="AJ22" s="11">
        <f t="shared" si="0"/>
        <v>38609.257253936637</v>
      </c>
    </row>
    <row r="23" spans="1:36" x14ac:dyDescent="0.4">
      <c r="A23" s="256" t="s">
        <v>47</v>
      </c>
      <c r="B23" s="257">
        <f>'Business Program CPAS'!B8</f>
        <v>5.3258448341554887</v>
      </c>
      <c r="C23" s="259">
        <f>'Business Program CPAS'!C8</f>
        <v>4680.0176929756217</v>
      </c>
      <c r="D23" s="260">
        <f>'Business Program CPAS'!D8</f>
        <v>0.89000000000000012</v>
      </c>
      <c r="E23" s="142"/>
      <c r="F23" s="261">
        <f>'Business Program CPAS'!F8</f>
        <v>4165.2157467483039</v>
      </c>
      <c r="G23" s="261">
        <f>'Business Program CPAS'!G8</f>
        <v>4158.6432162851006</v>
      </c>
      <c r="H23" s="261">
        <f>'Business Program CPAS'!H8</f>
        <v>3946.1313979748702</v>
      </c>
      <c r="I23" s="261">
        <f>'Business Program CPAS'!I8</f>
        <v>3908.7276360082396</v>
      </c>
      <c r="J23" s="53">
        <f>'Business Program CPAS'!J8</f>
        <v>3783.5063459460375</v>
      </c>
      <c r="K23" s="11">
        <f>'Business Program CPAS'!K8</f>
        <v>888.42737000000011</v>
      </c>
      <c r="L23" s="11">
        <f>'Business Program CPAS'!L8</f>
        <v>888.42737000000011</v>
      </c>
      <c r="M23" s="11">
        <f>'Business Program CPAS'!M8</f>
        <v>444.21368500000005</v>
      </c>
      <c r="N23" s="11">
        <f>'Business Program CPAS'!N8</f>
        <v>0</v>
      </c>
      <c r="O23" s="11">
        <f>'Business Program CPAS'!O8</f>
        <v>0</v>
      </c>
      <c r="P23" s="11">
        <f>'Business Program CPAS'!P8</f>
        <v>0</v>
      </c>
      <c r="Q23" s="11">
        <f>'Business Program CPAS'!Q8</f>
        <v>0</v>
      </c>
      <c r="R23" s="11">
        <f>'Business Program CPAS'!R8</f>
        <v>0</v>
      </c>
      <c r="S23" s="11">
        <f>'Business Program CPAS'!S8</f>
        <v>0</v>
      </c>
      <c r="T23" s="11">
        <f>'Business Program CPAS'!T8</f>
        <v>0</v>
      </c>
      <c r="U23" s="11">
        <f>'Business Program CPAS'!U8</f>
        <v>0</v>
      </c>
      <c r="V23" s="11">
        <f>'Business Program CPAS'!V8</f>
        <v>0</v>
      </c>
      <c r="W23" s="11">
        <f>'Business Program CPAS'!W8</f>
        <v>0</v>
      </c>
      <c r="X23" s="11">
        <f>'Business Program CPAS'!X8</f>
        <v>0</v>
      </c>
      <c r="Y23" s="11">
        <f>'Business Program CPAS'!Y8</f>
        <v>0</v>
      </c>
      <c r="Z23" s="11">
        <f>'Business Program CPAS'!Z8</f>
        <v>0</v>
      </c>
      <c r="AA23" s="11">
        <f>'Business Program CPAS'!AA8</f>
        <v>0</v>
      </c>
      <c r="AB23" s="11">
        <f>'Business Program CPAS'!AB8</f>
        <v>0</v>
      </c>
      <c r="AC23" s="11">
        <f>'Business Program CPAS'!AC8</f>
        <v>0</v>
      </c>
      <c r="AD23" s="11">
        <f>'Business Program CPAS'!AD8</f>
        <v>0</v>
      </c>
      <c r="AE23" s="11">
        <f>'Business Program CPAS'!AE8</f>
        <v>0</v>
      </c>
      <c r="AF23" s="11">
        <f>'Business Program CPAS'!AF8</f>
        <v>0</v>
      </c>
      <c r="AG23" s="11">
        <f>'Business Program CPAS'!AG8</f>
        <v>0</v>
      </c>
      <c r="AH23" s="11">
        <f>'Business Program CPAS'!AH8</f>
        <v>0</v>
      </c>
      <c r="AI23" s="11">
        <f>'Business Program CPAS'!AI8</f>
        <v>0</v>
      </c>
      <c r="AJ23" s="11">
        <f t="shared" si="0"/>
        <v>22183.292767962554</v>
      </c>
    </row>
    <row r="24" spans="1:36" s="67" customFormat="1" x14ac:dyDescent="0.4">
      <c r="A24" s="256" t="s">
        <v>43</v>
      </c>
      <c r="B24" s="257">
        <f>'Business Program CPAS'!B9</f>
        <v>12</v>
      </c>
      <c r="C24" s="259">
        <f>'Business Program CPAS'!C9</f>
        <v>4013.8687361500001</v>
      </c>
      <c r="D24" s="260">
        <f>'Business Program CPAS'!D9</f>
        <v>1</v>
      </c>
      <c r="E24" s="142"/>
      <c r="F24" s="261">
        <f>'Business Program CPAS'!F9</f>
        <v>4013.8687361500001</v>
      </c>
      <c r="G24" s="261">
        <f>'Business Program CPAS'!G9</f>
        <v>4013.8687361500001</v>
      </c>
      <c r="H24" s="261">
        <f>'Business Program CPAS'!H9</f>
        <v>4013.8687361500001</v>
      </c>
      <c r="I24" s="261">
        <f>'Business Program CPAS'!I9</f>
        <v>4013.8687361500001</v>
      </c>
      <c r="J24" s="53">
        <f>'Business Program CPAS'!J9</f>
        <v>3323.9085041500002</v>
      </c>
      <c r="K24" s="11">
        <f>'Business Program CPAS'!K9</f>
        <v>3323.9085041500002</v>
      </c>
      <c r="L24" s="11">
        <f>'Business Program CPAS'!L9</f>
        <v>3323.9085041500002</v>
      </c>
      <c r="M24" s="11">
        <f>'Business Program CPAS'!M9</f>
        <v>3323.9085041500002</v>
      </c>
      <c r="N24" s="11">
        <f>'Business Program CPAS'!N9</f>
        <v>3323.9085041500002</v>
      </c>
      <c r="O24" s="11">
        <f>'Business Program CPAS'!O9</f>
        <v>3323.9085041500002</v>
      </c>
      <c r="P24" s="11">
        <f>'Business Program CPAS'!P9</f>
        <v>3323.9085041500002</v>
      </c>
      <c r="Q24" s="11">
        <f>'Business Program CPAS'!Q9</f>
        <v>3323.9085041500002</v>
      </c>
      <c r="R24" s="11">
        <f>'Business Program CPAS'!R9</f>
        <v>0</v>
      </c>
      <c r="S24" s="11">
        <f>'Business Program CPAS'!S9</f>
        <v>0</v>
      </c>
      <c r="T24" s="11">
        <f>'Business Program CPAS'!T9</f>
        <v>0</v>
      </c>
      <c r="U24" s="11">
        <f>'Business Program CPAS'!U9</f>
        <v>0</v>
      </c>
      <c r="V24" s="11">
        <f>'Business Program CPAS'!V9</f>
        <v>0</v>
      </c>
      <c r="W24" s="11">
        <f>'Business Program CPAS'!W9</f>
        <v>0</v>
      </c>
      <c r="X24" s="11">
        <f>'Business Program CPAS'!X9</f>
        <v>0</v>
      </c>
      <c r="Y24" s="11">
        <f>'Business Program CPAS'!Y9</f>
        <v>0</v>
      </c>
      <c r="Z24" s="11">
        <f>'Business Program CPAS'!Z9</f>
        <v>0</v>
      </c>
      <c r="AA24" s="11">
        <f>'Business Program CPAS'!AA9</f>
        <v>0</v>
      </c>
      <c r="AB24" s="11">
        <f>'Business Program CPAS'!AB9</f>
        <v>0</v>
      </c>
      <c r="AC24" s="11">
        <f>'Business Program CPAS'!AC9</f>
        <v>0</v>
      </c>
      <c r="AD24" s="11">
        <f>'Business Program CPAS'!AD9</f>
        <v>0</v>
      </c>
      <c r="AE24" s="11">
        <f>'Business Program CPAS'!AE9</f>
        <v>0</v>
      </c>
      <c r="AF24" s="11">
        <f>'Business Program CPAS'!AF9</f>
        <v>0</v>
      </c>
      <c r="AG24" s="11">
        <f>'Business Program CPAS'!AG9</f>
        <v>0</v>
      </c>
      <c r="AH24" s="11">
        <f>'Business Program CPAS'!AH9</f>
        <v>0</v>
      </c>
      <c r="AI24" s="11">
        <f>'Business Program CPAS'!AI9</f>
        <v>0</v>
      </c>
      <c r="AJ24" s="11">
        <f t="shared" si="0"/>
        <v>42646.742977800001</v>
      </c>
    </row>
    <row r="25" spans="1:36" s="67" customFormat="1" x14ac:dyDescent="0.4">
      <c r="A25" s="256" t="s">
        <v>192</v>
      </c>
      <c r="B25" s="257">
        <f>'Business Program CPAS'!B10</f>
        <v>14.871228606655272</v>
      </c>
      <c r="C25" s="259">
        <f>'Business Program CPAS'!C10</f>
        <v>322.10431246105804</v>
      </c>
      <c r="D25" s="260" t="str">
        <f>'Business Program CPAS'!D10</f>
        <v xml:space="preserve">N/A  </v>
      </c>
      <c r="E25" s="142"/>
      <c r="F25" s="261">
        <f>'Business Program CPAS'!F10</f>
        <v>322.10431246105804</v>
      </c>
      <c r="G25" s="261">
        <f>'Business Program CPAS'!G10</f>
        <v>322.10431246105804</v>
      </c>
      <c r="H25" s="261">
        <f>'Business Program CPAS'!H10</f>
        <v>322.10431246105804</v>
      </c>
      <c r="I25" s="261">
        <f>'Business Program CPAS'!I10</f>
        <v>317.7624831716326</v>
      </c>
      <c r="J25" s="53">
        <f>'Business Program CPAS'!J10</f>
        <v>317.7624831716326</v>
      </c>
      <c r="K25" s="11">
        <f>'Business Program CPAS'!K10</f>
        <v>314.69225037163261</v>
      </c>
      <c r="L25" s="11">
        <f>'Business Program CPAS'!L10</f>
        <v>314.69225037163261</v>
      </c>
      <c r="M25" s="11">
        <f>'Business Program CPAS'!M10</f>
        <v>314.69225037163261</v>
      </c>
      <c r="N25" s="11">
        <f>'Business Program CPAS'!N10</f>
        <v>304.31992489935487</v>
      </c>
      <c r="O25" s="11">
        <f>'Business Program CPAS'!O10</f>
        <v>304.31992489935487</v>
      </c>
      <c r="P25" s="11">
        <f>'Business Program CPAS'!P10</f>
        <v>304.01713177935483</v>
      </c>
      <c r="Q25" s="11">
        <f>'Business Program CPAS'!Q10</f>
        <v>302.56767097935483</v>
      </c>
      <c r="R25" s="11">
        <f>'Business Program CPAS'!R10</f>
        <v>302.56767097935483</v>
      </c>
      <c r="S25" s="11">
        <f>'Business Program CPAS'!S10</f>
        <v>302.56767097935483</v>
      </c>
      <c r="T25" s="11">
        <f>'Business Program CPAS'!T10</f>
        <v>280.91921147935477</v>
      </c>
      <c r="U25" s="11">
        <f>'Business Program CPAS'!U10</f>
        <v>1.2281166000000001</v>
      </c>
      <c r="V25" s="11">
        <f>'Business Program CPAS'!V10</f>
        <v>0</v>
      </c>
      <c r="W25" s="11">
        <f>'Business Program CPAS'!W10</f>
        <v>0</v>
      </c>
      <c r="X25" s="11">
        <f>'Business Program CPAS'!X10</f>
        <v>0</v>
      </c>
      <c r="Y25" s="11">
        <f>'Business Program CPAS'!Y10</f>
        <v>0</v>
      </c>
      <c r="Z25" s="11">
        <f>'Business Program CPAS'!Z10</f>
        <v>0</v>
      </c>
      <c r="AA25" s="11">
        <f>'Business Program CPAS'!AA10</f>
        <v>0</v>
      </c>
      <c r="AB25" s="11">
        <f>'Business Program CPAS'!AB10</f>
        <v>0</v>
      </c>
      <c r="AC25" s="11">
        <f>'Business Program CPAS'!AC10</f>
        <v>0</v>
      </c>
      <c r="AD25" s="11">
        <f>'Business Program CPAS'!AD10</f>
        <v>0</v>
      </c>
      <c r="AE25" s="11">
        <f>'Business Program CPAS'!AE10</f>
        <v>0</v>
      </c>
      <c r="AF25" s="11">
        <f>'Business Program CPAS'!AF10</f>
        <v>0</v>
      </c>
      <c r="AG25" s="11">
        <f>'Business Program CPAS'!AG10</f>
        <v>0</v>
      </c>
      <c r="AH25" s="11">
        <f>'Business Program CPAS'!AH10</f>
        <v>0</v>
      </c>
      <c r="AI25" s="11">
        <f>'Business Program CPAS'!AI10</f>
        <v>0</v>
      </c>
      <c r="AJ25" s="11">
        <f t="shared" si="0"/>
        <v>4648.4219774368221</v>
      </c>
    </row>
    <row r="26" spans="1:36" x14ac:dyDescent="0.4">
      <c r="A26" s="256" t="s">
        <v>229</v>
      </c>
      <c r="B26" s="258">
        <f>VO!B10</f>
        <v>14.999999999999998</v>
      </c>
      <c r="C26" s="261">
        <f>VO!C6</f>
        <v>9174.5946277963703</v>
      </c>
      <c r="D26" s="260" t="str">
        <f>'Business Program CPAS'!D10</f>
        <v xml:space="preserve">N/A  </v>
      </c>
      <c r="E26" s="142"/>
      <c r="F26" s="261">
        <f>VO!F6</f>
        <v>9174.5946277963703</v>
      </c>
      <c r="G26" s="261">
        <f>VO!G6</f>
        <v>9174.5946277963703</v>
      </c>
      <c r="H26" s="261">
        <f>VO!H6</f>
        <v>9174.5946277963703</v>
      </c>
      <c r="I26" s="261">
        <f>VO!I6</f>
        <v>9174.5946277963703</v>
      </c>
      <c r="J26" s="263">
        <f>VO!J6</f>
        <v>9174.5946277963703</v>
      </c>
      <c r="K26" s="262">
        <f>VO!K6</f>
        <v>9174.5946277963703</v>
      </c>
      <c r="L26" s="262">
        <f>VO!L6</f>
        <v>9174.5946277963703</v>
      </c>
      <c r="M26" s="262">
        <f>VO!M6</f>
        <v>9174.5946277963703</v>
      </c>
      <c r="N26" s="262">
        <f>VO!N6</f>
        <v>9174.5946277963703</v>
      </c>
      <c r="O26" s="262">
        <f>VO!O6</f>
        <v>9174.5946277963703</v>
      </c>
      <c r="P26" s="262">
        <f>VO!P6</f>
        <v>9174.5946277963703</v>
      </c>
      <c r="Q26" s="262">
        <f>VO!Q6</f>
        <v>9174.5946277963703</v>
      </c>
      <c r="R26" s="262">
        <f>VO!R6</f>
        <v>9174.5946277963703</v>
      </c>
      <c r="S26" s="262">
        <f>VO!S6</f>
        <v>9174.5946277963703</v>
      </c>
      <c r="T26" s="262">
        <f>VO!T6</f>
        <v>9174.5946277963703</v>
      </c>
      <c r="U26" s="262">
        <f>VO!U6</f>
        <v>0</v>
      </c>
      <c r="V26" s="262">
        <f>VO!V6</f>
        <v>0</v>
      </c>
      <c r="W26" s="262">
        <f>VO!W6</f>
        <v>0</v>
      </c>
      <c r="X26" s="262">
        <f>VO!X6</f>
        <v>0</v>
      </c>
      <c r="Y26" s="262">
        <f>VO!Y6</f>
        <v>0</v>
      </c>
      <c r="Z26" s="262">
        <f>VO!Z6</f>
        <v>0</v>
      </c>
      <c r="AA26" s="262">
        <f>VO!AA6</f>
        <v>0</v>
      </c>
      <c r="AB26" s="262">
        <f>VO!AB6</f>
        <v>0</v>
      </c>
      <c r="AC26" s="262">
        <f>VO!AC6</f>
        <v>0</v>
      </c>
      <c r="AD26" s="262">
        <f>VO!AD6</f>
        <v>0</v>
      </c>
      <c r="AE26" s="262">
        <f>VO!AE6</f>
        <v>0</v>
      </c>
      <c r="AF26" s="262">
        <f>VO!AF6</f>
        <v>0</v>
      </c>
      <c r="AG26" s="262">
        <f>VO!AG6</f>
        <v>0</v>
      </c>
      <c r="AH26" s="262">
        <f>VO!AH6</f>
        <v>0</v>
      </c>
      <c r="AI26" s="262">
        <f>'Business Program CPAS'!AI10</f>
        <v>0</v>
      </c>
      <c r="AJ26" s="11">
        <f t="shared" si="0"/>
        <v>137618.91941694551</v>
      </c>
    </row>
    <row r="27" spans="1:36" x14ac:dyDescent="0.4">
      <c r="A27" s="266" t="s">
        <v>169</v>
      </c>
      <c r="B27" s="234"/>
      <c r="C27" s="267">
        <f>SUM(C5:C26)</f>
        <v>415135.23528667004</v>
      </c>
      <c r="D27" s="268">
        <f>F27/C27</f>
        <v>0.82972309750185058</v>
      </c>
      <c r="E27" s="135"/>
      <c r="F27" s="267">
        <f>SUM(F5:F26)</f>
        <v>344447.29330421542</v>
      </c>
      <c r="G27" s="267">
        <f t="shared" ref="G27:AJ27" si="2">SUM(G5:G26)</f>
        <v>344234.37601380574</v>
      </c>
      <c r="H27" s="267">
        <f t="shared" si="2"/>
        <v>306056.75633237744</v>
      </c>
      <c r="I27" s="267">
        <f t="shared" si="2"/>
        <v>302895.03440344665</v>
      </c>
      <c r="J27" s="269">
        <f t="shared" si="2"/>
        <v>295406.22134403244</v>
      </c>
      <c r="K27" s="267">
        <f t="shared" si="2"/>
        <v>264586.07656681456</v>
      </c>
      <c r="L27" s="267">
        <f t="shared" si="2"/>
        <v>254655.82950831208</v>
      </c>
      <c r="M27" s="267">
        <f t="shared" si="2"/>
        <v>244736.00407606177</v>
      </c>
      <c r="N27" s="267">
        <f t="shared" si="2"/>
        <v>240120.18912336702</v>
      </c>
      <c r="O27" s="267">
        <f t="shared" si="2"/>
        <v>237728.91468210236</v>
      </c>
      <c r="P27" s="267">
        <f t="shared" si="2"/>
        <v>218450.51757458854</v>
      </c>
      <c r="Q27" s="267">
        <f t="shared" si="2"/>
        <v>173322.05366615046</v>
      </c>
      <c r="R27" s="267">
        <f t="shared" si="2"/>
        <v>131160.34513540022</v>
      </c>
      <c r="S27" s="267">
        <f t="shared" si="2"/>
        <v>122560.01785052243</v>
      </c>
      <c r="T27" s="267">
        <f t="shared" si="2"/>
        <v>108602.75289353236</v>
      </c>
      <c r="U27" s="267">
        <f t="shared" si="2"/>
        <v>21658.686577271055</v>
      </c>
      <c r="V27" s="267">
        <f t="shared" si="2"/>
        <v>16299.225831606233</v>
      </c>
      <c r="W27" s="267">
        <f t="shared" si="2"/>
        <v>14788.101548346986</v>
      </c>
      <c r="X27" s="267">
        <f t="shared" si="2"/>
        <v>11581.222728483806</v>
      </c>
      <c r="Y27" s="267">
        <f t="shared" si="2"/>
        <v>11369.59167797521</v>
      </c>
      <c r="Z27" s="267">
        <f t="shared" si="2"/>
        <v>2127.9653630480861</v>
      </c>
      <c r="AA27" s="267">
        <f t="shared" si="2"/>
        <v>2092.363789829762</v>
      </c>
      <c r="AB27" s="267">
        <f t="shared" si="2"/>
        <v>1665.5245835190988</v>
      </c>
      <c r="AC27" s="267">
        <f t="shared" si="2"/>
        <v>919.13991239275992</v>
      </c>
      <c r="AD27" s="267">
        <f t="shared" si="2"/>
        <v>733.25763185844926</v>
      </c>
      <c r="AE27" s="267">
        <f t="shared" si="2"/>
        <v>52.6656660916154</v>
      </c>
      <c r="AF27" s="267">
        <f t="shared" si="2"/>
        <v>49.045454219740066</v>
      </c>
      <c r="AG27" s="267">
        <f t="shared" si="2"/>
        <v>0</v>
      </c>
      <c r="AH27" s="267">
        <f t="shared" si="2"/>
        <v>0</v>
      </c>
      <c r="AI27" s="267">
        <f t="shared" si="2"/>
        <v>0</v>
      </c>
      <c r="AJ27" s="222">
        <f t="shared" si="2"/>
        <v>3672299.1732393717</v>
      </c>
    </row>
    <row r="28" spans="1:36" s="63" customFormat="1" x14ac:dyDescent="0.4">
      <c r="A28" s="266" t="s">
        <v>170</v>
      </c>
      <c r="B28" s="275"/>
      <c r="C28" s="276"/>
      <c r="D28" s="277"/>
      <c r="E28" s="271"/>
      <c r="F28" s="270">
        <v>0</v>
      </c>
      <c r="G28" s="270">
        <f>F27-G27</f>
        <v>212.91729040967766</v>
      </c>
      <c r="H28" s="270">
        <f t="shared" ref="H28:AI28" si="3">G27-H27</f>
        <v>38177.619681428303</v>
      </c>
      <c r="I28" s="270">
        <f t="shared" si="3"/>
        <v>3161.7219289307832</v>
      </c>
      <c r="J28" s="267">
        <f t="shared" si="3"/>
        <v>7488.8130594142131</v>
      </c>
      <c r="K28" s="267">
        <f t="shared" si="3"/>
        <v>30820.14477721788</v>
      </c>
      <c r="L28" s="267">
        <f t="shared" si="3"/>
        <v>9930.2470585024857</v>
      </c>
      <c r="M28" s="267">
        <f t="shared" si="3"/>
        <v>9919.8254322503053</v>
      </c>
      <c r="N28" s="267">
        <f t="shared" si="3"/>
        <v>4615.8149526947527</v>
      </c>
      <c r="O28" s="267">
        <f t="shared" si="3"/>
        <v>2391.2744412646571</v>
      </c>
      <c r="P28" s="267">
        <f t="shared" si="3"/>
        <v>19278.397107513825</v>
      </c>
      <c r="Q28" s="267">
        <f t="shared" si="3"/>
        <v>45128.463908438076</v>
      </c>
      <c r="R28" s="267">
        <f t="shared" si="3"/>
        <v>42161.708530750242</v>
      </c>
      <c r="S28" s="267">
        <f t="shared" si="3"/>
        <v>8600.3272848777851</v>
      </c>
      <c r="T28" s="267">
        <f t="shared" si="3"/>
        <v>13957.264956990068</v>
      </c>
      <c r="U28" s="267">
        <f t="shared" si="3"/>
        <v>86944.066316261305</v>
      </c>
      <c r="V28" s="267">
        <f t="shared" si="3"/>
        <v>5359.4607456648228</v>
      </c>
      <c r="W28" s="267">
        <f t="shared" si="3"/>
        <v>1511.124283259247</v>
      </c>
      <c r="X28" s="267">
        <f t="shared" si="3"/>
        <v>3206.8788198631792</v>
      </c>
      <c r="Y28" s="267">
        <f t="shared" si="3"/>
        <v>211.63105050859667</v>
      </c>
      <c r="Z28" s="267">
        <f t="shared" si="3"/>
        <v>9241.6263149271235</v>
      </c>
      <c r="AA28" s="267">
        <f t="shared" si="3"/>
        <v>35.60157321832412</v>
      </c>
      <c r="AB28" s="267">
        <f t="shared" si="3"/>
        <v>426.83920631066326</v>
      </c>
      <c r="AC28" s="267">
        <f t="shared" si="3"/>
        <v>746.38467112633884</v>
      </c>
      <c r="AD28" s="267">
        <f t="shared" si="3"/>
        <v>185.88228053431067</v>
      </c>
      <c r="AE28" s="267">
        <f t="shared" si="3"/>
        <v>680.59196576683382</v>
      </c>
      <c r="AF28" s="267">
        <f t="shared" si="3"/>
        <v>3.620211871875334</v>
      </c>
      <c r="AG28" s="267">
        <f t="shared" si="3"/>
        <v>49.045454219740066</v>
      </c>
      <c r="AH28" s="267">
        <f t="shared" si="3"/>
        <v>0</v>
      </c>
      <c r="AI28" s="267">
        <f t="shared" si="3"/>
        <v>0</v>
      </c>
      <c r="AJ28" s="316"/>
    </row>
    <row r="29" spans="1:36" x14ac:dyDescent="0.4">
      <c r="A29" s="266" t="s">
        <v>171</v>
      </c>
      <c r="B29" s="275"/>
      <c r="C29" s="278"/>
      <c r="D29" s="279"/>
      <c r="E29" s="135"/>
      <c r="F29" s="272">
        <v>0</v>
      </c>
      <c r="G29" s="272">
        <f>$F$27-G27</f>
        <v>212.91729040967766</v>
      </c>
      <c r="H29" s="272">
        <f t="shared" ref="H29:AI29" si="4">$F$27-H27</f>
        <v>38390.536971837981</v>
      </c>
      <c r="I29" s="272">
        <f t="shared" si="4"/>
        <v>41552.258900768764</v>
      </c>
      <c r="J29" s="272">
        <f t="shared" si="4"/>
        <v>49041.071960182977</v>
      </c>
      <c r="K29" s="272">
        <f t="shared" si="4"/>
        <v>79861.216737400857</v>
      </c>
      <c r="L29" s="272">
        <f t="shared" si="4"/>
        <v>89791.463795903343</v>
      </c>
      <c r="M29" s="272">
        <f t="shared" si="4"/>
        <v>99711.289228153648</v>
      </c>
      <c r="N29" s="272">
        <f t="shared" si="4"/>
        <v>104327.1041808484</v>
      </c>
      <c r="O29" s="272">
        <f t="shared" si="4"/>
        <v>106718.37862211306</v>
      </c>
      <c r="P29" s="272">
        <f t="shared" si="4"/>
        <v>125996.77572962688</v>
      </c>
      <c r="Q29" s="272">
        <f t="shared" si="4"/>
        <v>171125.23963806496</v>
      </c>
      <c r="R29" s="272">
        <f t="shared" si="4"/>
        <v>213286.9481688152</v>
      </c>
      <c r="S29" s="272">
        <f t="shared" si="4"/>
        <v>221887.275453693</v>
      </c>
      <c r="T29" s="272">
        <f t="shared" si="4"/>
        <v>235844.54041068305</v>
      </c>
      <c r="U29" s="272">
        <f t="shared" si="4"/>
        <v>322788.60672694439</v>
      </c>
      <c r="V29" s="272">
        <f t="shared" si="4"/>
        <v>328148.06747260917</v>
      </c>
      <c r="W29" s="272">
        <f t="shared" si="4"/>
        <v>329659.19175586844</v>
      </c>
      <c r="X29" s="272">
        <f t="shared" si="4"/>
        <v>332866.07057573163</v>
      </c>
      <c r="Y29" s="272">
        <f t="shared" si="4"/>
        <v>333077.70162624022</v>
      </c>
      <c r="Z29" s="272">
        <f t="shared" si="4"/>
        <v>342319.32794116734</v>
      </c>
      <c r="AA29" s="272">
        <f t="shared" si="4"/>
        <v>342354.92951438564</v>
      </c>
      <c r="AB29" s="272">
        <f t="shared" si="4"/>
        <v>342781.76872069633</v>
      </c>
      <c r="AC29" s="272">
        <f t="shared" si="4"/>
        <v>343528.15339182265</v>
      </c>
      <c r="AD29" s="272">
        <f t="shared" si="4"/>
        <v>343714.03567235696</v>
      </c>
      <c r="AE29" s="272">
        <f t="shared" si="4"/>
        <v>344394.62763812381</v>
      </c>
      <c r="AF29" s="272">
        <f t="shared" si="4"/>
        <v>344398.24784999568</v>
      </c>
      <c r="AG29" s="272">
        <f t="shared" si="4"/>
        <v>344447.29330421542</v>
      </c>
      <c r="AH29" s="272">
        <f t="shared" si="4"/>
        <v>344447.29330421542</v>
      </c>
      <c r="AI29" s="272">
        <f t="shared" si="4"/>
        <v>344447.29330421542</v>
      </c>
      <c r="AJ29" s="317"/>
    </row>
    <row r="30" spans="1:36" x14ac:dyDescent="0.4">
      <c r="A30" s="265" t="s">
        <v>187</v>
      </c>
      <c r="B30" s="253">
        <f>SUMPRODUCT(B5:B26,C5:C26)/C27</f>
        <v>12.248225626591156</v>
      </c>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315"/>
    </row>
    <row r="31" spans="1:36" x14ac:dyDescent="0.4">
      <c r="A31" s="213"/>
      <c r="B31" s="213"/>
      <c r="C31" s="213"/>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row>
    <row r="32" spans="1:36" s="147" customFormat="1" x14ac:dyDescent="0.4">
      <c r="A32" s="266" t="s">
        <v>298</v>
      </c>
      <c r="B32" s="275"/>
      <c r="C32" s="276"/>
      <c r="D32" s="277"/>
      <c r="E32" s="267">
        <f>'Reference Values'!C26</f>
        <v>1618820.9480000001</v>
      </c>
      <c r="F32" s="267">
        <f>'Reference Values'!D26</f>
        <v>1451356.7119999998</v>
      </c>
      <c r="G32" s="267">
        <f>'Reference Values'!E26</f>
        <v>1255981.77</v>
      </c>
      <c r="H32" s="267">
        <f>'Reference Values'!F26</f>
        <v>1116428.24</v>
      </c>
      <c r="I32" s="314">
        <f>'Reference Values'!G26</f>
        <v>976874.71000000008</v>
      </c>
      <c r="J32" s="314">
        <f>'Reference Values'!H26</f>
        <v>865231.88599999994</v>
      </c>
      <c r="K32" s="314">
        <f>'Reference Values'!I26</f>
        <v>781499.76800000004</v>
      </c>
      <c r="L32" s="314">
        <f>'Reference Values'!J26</f>
        <v>697767.65</v>
      </c>
      <c r="M32" s="314">
        <f>'Reference Values'!K26</f>
        <v>641946.23800000001</v>
      </c>
      <c r="N32" s="314">
        <f>'Reference Values'!L26</f>
        <v>586124.826</v>
      </c>
      <c r="O32" s="314">
        <f>'Reference Values'!M26</f>
        <v>502392.70799999998</v>
      </c>
      <c r="P32" s="314">
        <f>'Reference Values'!N26</f>
        <v>474482.00200000004</v>
      </c>
      <c r="Q32" s="314">
        <f>'Reference Values'!O26</f>
        <v>418660.58999999997</v>
      </c>
      <c r="R32" s="213"/>
      <c r="S32" s="213"/>
      <c r="T32" s="213"/>
      <c r="U32" s="213"/>
      <c r="V32" s="213"/>
      <c r="W32" s="213"/>
      <c r="X32" s="213"/>
      <c r="Y32" s="213"/>
      <c r="Z32" s="213"/>
      <c r="AA32" s="213"/>
      <c r="AB32" s="213"/>
      <c r="AC32" s="213"/>
      <c r="AD32" s="213"/>
      <c r="AE32" s="213"/>
      <c r="AF32" s="213"/>
      <c r="AG32" s="213"/>
      <c r="AH32" s="213"/>
      <c r="AI32" s="213"/>
      <c r="AJ32" s="213"/>
    </row>
    <row r="33" spans="1:37" s="147" customFormat="1" x14ac:dyDescent="0.4">
      <c r="A33" s="266" t="s">
        <v>299</v>
      </c>
      <c r="B33" s="275"/>
      <c r="C33" s="276"/>
      <c r="D33" s="277"/>
      <c r="E33" s="267">
        <f>'Reference Values'!B26-'Reference Values'!C26</f>
        <v>223285.64800000004</v>
      </c>
      <c r="F33" s="267">
        <f>E32-F32</f>
        <v>167464.23600000027</v>
      </c>
      <c r="G33" s="267">
        <f t="shared" ref="G33:Q33" si="5">F32-G32</f>
        <v>195374.94199999981</v>
      </c>
      <c r="H33" s="267">
        <f t="shared" si="5"/>
        <v>139553.53000000003</v>
      </c>
      <c r="I33" s="314">
        <f t="shared" si="5"/>
        <v>139553.52999999991</v>
      </c>
      <c r="J33" s="314">
        <f t="shared" si="5"/>
        <v>111642.82400000014</v>
      </c>
      <c r="K33" s="314">
        <f t="shared" si="5"/>
        <v>83732.1179999999</v>
      </c>
      <c r="L33" s="314">
        <f t="shared" si="5"/>
        <v>83732.118000000017</v>
      </c>
      <c r="M33" s="314">
        <f t="shared" si="5"/>
        <v>55821.412000000011</v>
      </c>
      <c r="N33" s="314">
        <f t="shared" si="5"/>
        <v>55821.412000000011</v>
      </c>
      <c r="O33" s="314">
        <f t="shared" si="5"/>
        <v>83732.118000000017</v>
      </c>
      <c r="P33" s="314">
        <f t="shared" si="5"/>
        <v>27910.705999999947</v>
      </c>
      <c r="Q33" s="314">
        <f t="shared" si="5"/>
        <v>55821.412000000069</v>
      </c>
      <c r="R33" s="213"/>
      <c r="S33" s="213"/>
      <c r="T33" s="213"/>
      <c r="U33" s="213"/>
      <c r="V33" s="213"/>
      <c r="W33" s="213"/>
      <c r="X33" s="213"/>
      <c r="Y33" s="213"/>
      <c r="Z33" s="213"/>
      <c r="AA33" s="213"/>
      <c r="AB33" s="213"/>
      <c r="AC33" s="213"/>
      <c r="AD33" s="213"/>
      <c r="AE33" s="213"/>
      <c r="AF33" s="213"/>
      <c r="AG33" s="213"/>
      <c r="AH33" s="213"/>
      <c r="AI33" s="213"/>
      <c r="AJ33" s="213"/>
    </row>
    <row r="34" spans="1:37" s="147" customFormat="1" x14ac:dyDescent="0.4">
      <c r="A34" s="266" t="s">
        <v>300</v>
      </c>
      <c r="B34" s="275"/>
      <c r="C34" s="276"/>
      <c r="D34" s="277"/>
      <c r="E34" s="267">
        <f>'Reference Values'!C28</f>
        <v>223285.64800000004</v>
      </c>
      <c r="F34" s="267">
        <f>'Reference Values'!D28</f>
        <v>390749.88400000031</v>
      </c>
      <c r="G34" s="267">
        <f>'Reference Values'!E28</f>
        <v>586124.82600000012</v>
      </c>
      <c r="H34" s="267">
        <f>'Reference Values'!F28</f>
        <v>725678.35600000015</v>
      </c>
      <c r="I34" s="314">
        <f>'Reference Values'!G28</f>
        <v>865231.88600000006</v>
      </c>
      <c r="J34" s="314">
        <f>'Reference Values'!H28</f>
        <v>976874.7100000002</v>
      </c>
      <c r="K34" s="314">
        <f>'Reference Values'!I28</f>
        <v>1060606.8280000002</v>
      </c>
      <c r="L34" s="314">
        <f>'Reference Values'!J28</f>
        <v>1144338.946</v>
      </c>
      <c r="M34" s="314">
        <f>'Reference Values'!K28</f>
        <v>1200160.358</v>
      </c>
      <c r="N34" s="314">
        <f>'Reference Values'!L28</f>
        <v>1255981.77</v>
      </c>
      <c r="O34" s="314">
        <f>'Reference Values'!M28</f>
        <v>1339713.8880000003</v>
      </c>
      <c r="P34" s="314">
        <f>'Reference Values'!N28</f>
        <v>1367624.594</v>
      </c>
      <c r="Q34" s="314">
        <f>'Reference Values'!O28</f>
        <v>1423446.0060000001</v>
      </c>
      <c r="R34" s="213"/>
      <c r="S34" s="213"/>
      <c r="T34" s="213"/>
      <c r="U34" s="213"/>
      <c r="V34" s="213"/>
      <c r="W34" s="213"/>
      <c r="X34" s="213"/>
      <c r="Y34" s="213"/>
      <c r="Z34" s="213"/>
      <c r="AA34" s="213"/>
      <c r="AB34" s="213"/>
      <c r="AC34" s="213"/>
      <c r="AD34" s="213"/>
      <c r="AE34" s="213"/>
      <c r="AF34" s="213"/>
      <c r="AG34" s="213"/>
      <c r="AH34" s="213"/>
      <c r="AI34" s="213"/>
      <c r="AJ34" s="213"/>
    </row>
    <row r="35" spans="1:37" s="147" customFormat="1" x14ac:dyDescent="0.4">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row>
    <row r="36" spans="1:37" s="147" customFormat="1" x14ac:dyDescent="0.4">
      <c r="A36" s="266" t="s">
        <v>304</v>
      </c>
      <c r="B36" s="275"/>
      <c r="C36" s="276"/>
      <c r="D36" s="277"/>
      <c r="E36" s="267">
        <f>'Reference Values'!C40</f>
        <v>377775.42499021278</v>
      </c>
      <c r="F36" s="267">
        <f>'Reference Values'!D40</f>
        <v>370791.28869037848</v>
      </c>
      <c r="G36" s="267">
        <f>'Reference Values'!E40</f>
        <v>367671.52550070599</v>
      </c>
      <c r="H36" s="267">
        <f>'Reference Values'!F40</f>
        <v>310006.66287474718</v>
      </c>
      <c r="I36" s="267">
        <f>'Reference Values'!G40</f>
        <v>307402.16361478367</v>
      </c>
      <c r="J36" s="267">
        <f>'Reference Values'!H40</f>
        <v>303799.58402341546</v>
      </c>
      <c r="K36" s="267">
        <f>'Reference Values'!I40</f>
        <v>294061.78909877565</v>
      </c>
      <c r="L36" s="267">
        <f>'Reference Values'!J40</f>
        <v>287495.93222235976</v>
      </c>
      <c r="M36" s="267">
        <f>'Reference Values'!K40</f>
        <v>280866.21332983678</v>
      </c>
      <c r="N36" s="267">
        <f>'Reference Values'!L40</f>
        <v>264184.33651623508</v>
      </c>
      <c r="O36" s="267">
        <f>'Reference Values'!M40</f>
        <v>136354.43461888403</v>
      </c>
      <c r="P36" s="267">
        <f>'Reference Values'!N40</f>
        <v>106013.22744250399</v>
      </c>
      <c r="Q36" s="267">
        <f>'Reference Values'!O40</f>
        <v>96964.853166462184</v>
      </c>
      <c r="R36" s="267">
        <f>'Reference Values'!P40</f>
        <v>88311.253995996172</v>
      </c>
      <c r="S36" s="267">
        <f>'Reference Values'!Q40</f>
        <v>68115.393758561011</v>
      </c>
      <c r="T36" s="267">
        <f>'Reference Values'!R40</f>
        <v>16518.476094158985</v>
      </c>
      <c r="U36" s="267">
        <f>'Reference Values'!S40</f>
        <v>14255.818569812978</v>
      </c>
      <c r="V36" s="267">
        <f>'Reference Values'!T40</f>
        <v>12716.994530153841</v>
      </c>
      <c r="W36" s="267">
        <f>'Reference Values'!U40</f>
        <v>9655.7016416181777</v>
      </c>
      <c r="X36" s="267">
        <f>'Reference Values'!V40</f>
        <v>9490.5320533347422</v>
      </c>
      <c r="Y36" s="267">
        <f>'Reference Values'!W40</f>
        <v>5319.4603217142894</v>
      </c>
      <c r="Z36" s="267">
        <f>'Reference Values'!X40</f>
        <v>5286.6768710839251</v>
      </c>
      <c r="AA36" s="267">
        <f>'Reference Values'!Y40</f>
        <v>5277.4782910237809</v>
      </c>
      <c r="AB36" s="267">
        <f>'Reference Values'!Z40</f>
        <v>5269.8985630883099</v>
      </c>
      <c r="AC36" s="267">
        <f>'Reference Values'!AA40</f>
        <v>5265.9638062623771</v>
      </c>
      <c r="AD36" s="267">
        <f>'Reference Values'!AB40</f>
        <v>0</v>
      </c>
      <c r="AE36" s="267">
        <f>'Reference Values'!AC40</f>
        <v>0</v>
      </c>
      <c r="AF36" s="267">
        <f>'Reference Values'!AD40</f>
        <v>0</v>
      </c>
      <c r="AG36" s="267">
        <f>'Reference Values'!AE40</f>
        <v>0</v>
      </c>
      <c r="AH36" s="267">
        <f>'Reference Values'!AF40</f>
        <v>0</v>
      </c>
      <c r="AI36" s="267">
        <f>'Reference Values'!AG40</f>
        <v>0</v>
      </c>
      <c r="AJ36" s="213"/>
    </row>
    <row r="37" spans="1:37" s="147" customFormat="1" x14ac:dyDescent="0.4">
      <c r="A37" s="266" t="s">
        <v>305</v>
      </c>
      <c r="B37" s="275"/>
      <c r="C37" s="276"/>
      <c r="D37" s="277"/>
      <c r="E37" s="267">
        <f>'Reference Values'!C41</f>
        <v>0</v>
      </c>
      <c r="F37" s="267">
        <f>'Reference Values'!D41</f>
        <v>6984.1362998342956</v>
      </c>
      <c r="G37" s="267">
        <f>'Reference Values'!E41</f>
        <v>3119.7631896724924</v>
      </c>
      <c r="H37" s="267">
        <f>'Reference Values'!F41</f>
        <v>57664.862625958805</v>
      </c>
      <c r="I37" s="267">
        <f>'Reference Values'!G41</f>
        <v>2604.4992599635152</v>
      </c>
      <c r="J37" s="267">
        <f>'Reference Values'!H41</f>
        <v>3602.5795913682086</v>
      </c>
      <c r="K37" s="267">
        <f>'Reference Values'!I41</f>
        <v>9737.7949246398057</v>
      </c>
      <c r="L37" s="267">
        <f>'Reference Values'!J41</f>
        <v>6565.856876415899</v>
      </c>
      <c r="M37" s="267">
        <f>'Reference Values'!K41</f>
        <v>6629.7188925229711</v>
      </c>
      <c r="N37" s="267">
        <f>'Reference Values'!L41</f>
        <v>16681.876813601702</v>
      </c>
      <c r="O37" s="267">
        <f>'Reference Values'!M41</f>
        <v>127829.90189735105</v>
      </c>
      <c r="P37" s="267">
        <f>'Reference Values'!N41</f>
        <v>30341.207176380034</v>
      </c>
      <c r="Q37" s="267">
        <f>'Reference Values'!O41</f>
        <v>9048.3742760418099</v>
      </c>
      <c r="R37" s="267">
        <f>'Reference Values'!P41</f>
        <v>8653.5991704660119</v>
      </c>
      <c r="S37" s="267">
        <f>'Reference Values'!Q41</f>
        <v>20195.860237435161</v>
      </c>
      <c r="T37" s="267">
        <f>'Reference Values'!R41</f>
        <v>51596.917664402026</v>
      </c>
      <c r="U37" s="267">
        <f>'Reference Values'!S41</f>
        <v>2262.6575243460065</v>
      </c>
      <c r="V37" s="267">
        <f>'Reference Values'!T41</f>
        <v>1538.8240396591373</v>
      </c>
      <c r="W37" s="267">
        <f>'Reference Values'!U41</f>
        <v>3061.2928885356632</v>
      </c>
      <c r="X37" s="267">
        <f>'Reference Values'!V41</f>
        <v>165.16958828343559</v>
      </c>
      <c r="Y37" s="267">
        <f>'Reference Values'!W41</f>
        <v>4171.0717316204527</v>
      </c>
      <c r="Z37" s="267">
        <f>'Reference Values'!X41</f>
        <v>32.783450630364314</v>
      </c>
      <c r="AA37" s="267">
        <f>'Reference Values'!Y41</f>
        <v>9.1985800601441952</v>
      </c>
      <c r="AB37" s="267">
        <f>'Reference Values'!Z41</f>
        <v>7.5797279354710554</v>
      </c>
      <c r="AC37" s="267">
        <f>'Reference Values'!AA41</f>
        <v>3.934756825932709</v>
      </c>
      <c r="AD37" s="267">
        <f>'Reference Values'!AB41</f>
        <v>5265.9638062623771</v>
      </c>
      <c r="AE37" s="267">
        <f>'Reference Values'!AC41</f>
        <v>0</v>
      </c>
      <c r="AF37" s="267">
        <f>'Reference Values'!AD41</f>
        <v>0</v>
      </c>
      <c r="AG37" s="267">
        <f>'Reference Values'!AE41</f>
        <v>0</v>
      </c>
      <c r="AH37" s="267">
        <f>'Reference Values'!AF41</f>
        <v>0</v>
      </c>
      <c r="AI37" s="267">
        <f>'Reference Values'!AG41</f>
        <v>0</v>
      </c>
      <c r="AJ37" s="213"/>
    </row>
    <row r="38" spans="1:37" s="147" customFormat="1" x14ac:dyDescent="0.4">
      <c r="A38" s="266" t="s">
        <v>306</v>
      </c>
      <c r="B38" s="275"/>
      <c r="C38" s="276"/>
      <c r="D38" s="277"/>
      <c r="E38" s="267">
        <f>'Reference Values'!C42</f>
        <v>0</v>
      </c>
      <c r="F38" s="267">
        <f>'Reference Values'!D42</f>
        <v>6984.1362998342956</v>
      </c>
      <c r="G38" s="267">
        <f>'Reference Values'!E42</f>
        <v>10103.899489506788</v>
      </c>
      <c r="H38" s="267">
        <f>'Reference Values'!F42</f>
        <v>67768.762115465594</v>
      </c>
      <c r="I38" s="267">
        <f>'Reference Values'!G42</f>
        <v>70373.261375429109</v>
      </c>
      <c r="J38" s="267">
        <f>'Reference Values'!H42</f>
        <v>73975.840966797317</v>
      </c>
      <c r="K38" s="267">
        <f>'Reference Values'!I42</f>
        <v>83713.635891437123</v>
      </c>
      <c r="L38" s="267">
        <f>'Reference Values'!J42</f>
        <v>90279.492767853022</v>
      </c>
      <c r="M38" s="267">
        <f>'Reference Values'!K42</f>
        <v>96909.211660375993</v>
      </c>
      <c r="N38" s="267">
        <f>'Reference Values'!L42</f>
        <v>113591.0884739777</v>
      </c>
      <c r="O38" s="267">
        <f>'Reference Values'!M42</f>
        <v>241420.99037132875</v>
      </c>
      <c r="P38" s="267">
        <f>'Reference Values'!N42</f>
        <v>271762.19754770875</v>
      </c>
      <c r="Q38" s="267">
        <f>'Reference Values'!O42</f>
        <v>280810.57182375062</v>
      </c>
      <c r="R38" s="267">
        <f>'Reference Values'!P42</f>
        <v>289464.17099421658</v>
      </c>
      <c r="S38" s="267">
        <f>'Reference Values'!Q42</f>
        <v>309660.03123165178</v>
      </c>
      <c r="T38" s="267">
        <f>'Reference Values'!R42</f>
        <v>361256.94889605377</v>
      </c>
      <c r="U38" s="267">
        <f>'Reference Values'!S42</f>
        <v>363519.6064203998</v>
      </c>
      <c r="V38" s="267">
        <f>'Reference Values'!T42</f>
        <v>365058.43046005891</v>
      </c>
      <c r="W38" s="267">
        <f>'Reference Values'!U42</f>
        <v>368119.72334859462</v>
      </c>
      <c r="X38" s="267">
        <f>'Reference Values'!V42</f>
        <v>368284.89293687802</v>
      </c>
      <c r="Y38" s="267">
        <f>'Reference Values'!W42</f>
        <v>372455.96466849849</v>
      </c>
      <c r="Z38" s="267">
        <f>'Reference Values'!X42</f>
        <v>372488.74811912887</v>
      </c>
      <c r="AA38" s="267">
        <f>'Reference Values'!Y42</f>
        <v>372497.94669918902</v>
      </c>
      <c r="AB38" s="267">
        <f>'Reference Values'!Z42</f>
        <v>372505.52642712445</v>
      </c>
      <c r="AC38" s="267">
        <f>'Reference Values'!AA42</f>
        <v>372509.46118395042</v>
      </c>
      <c r="AD38" s="267">
        <f>'Reference Values'!AB42</f>
        <v>377775.42499021278</v>
      </c>
      <c r="AE38" s="267">
        <f>'Reference Values'!AC42</f>
        <v>0</v>
      </c>
      <c r="AF38" s="267">
        <f>'Reference Values'!AD42</f>
        <v>0</v>
      </c>
      <c r="AG38" s="267">
        <f>'Reference Values'!AE42</f>
        <v>0</v>
      </c>
      <c r="AH38" s="267">
        <f>'Reference Values'!AF42</f>
        <v>0</v>
      </c>
      <c r="AI38" s="267">
        <f>'Reference Values'!AG42</f>
        <v>0</v>
      </c>
      <c r="AJ38" s="213"/>
    </row>
    <row r="39" spans="1:37" x14ac:dyDescent="0.4">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147"/>
    </row>
    <row r="40" spans="1:37" s="147" customFormat="1" x14ac:dyDescent="0.4">
      <c r="A40" s="266" t="s">
        <v>302</v>
      </c>
      <c r="B40" s="275"/>
      <c r="C40" s="276"/>
      <c r="D40" s="277"/>
      <c r="E40" s="267">
        <f>E27+E32+E36</f>
        <v>1996596.3729902129</v>
      </c>
      <c r="F40" s="267">
        <f t="shared" ref="F40:AI40" si="6">F27+F32+F36</f>
        <v>2166595.2939945939</v>
      </c>
      <c r="G40" s="267">
        <f t="shared" si="6"/>
        <v>1967887.6715145116</v>
      </c>
      <c r="H40" s="267">
        <f t="shared" si="6"/>
        <v>1732491.6592071247</v>
      </c>
      <c r="I40" s="314">
        <f t="shared" si="6"/>
        <v>1587171.9080182305</v>
      </c>
      <c r="J40" s="314">
        <f t="shared" si="6"/>
        <v>1464437.6913674478</v>
      </c>
      <c r="K40" s="314">
        <f t="shared" si="6"/>
        <v>1340147.6336655903</v>
      </c>
      <c r="L40" s="314">
        <f t="shared" si="6"/>
        <v>1239919.4117306718</v>
      </c>
      <c r="M40" s="314">
        <f t="shared" si="6"/>
        <v>1167548.4554058986</v>
      </c>
      <c r="N40" s="314">
        <f t="shared" si="6"/>
        <v>1090429.3516396021</v>
      </c>
      <c r="O40" s="314">
        <f t="shared" si="6"/>
        <v>876476.05730098637</v>
      </c>
      <c r="P40" s="314">
        <f t="shared" si="6"/>
        <v>798945.74701709265</v>
      </c>
      <c r="Q40" s="314">
        <f t="shared" si="6"/>
        <v>688947.49683261255</v>
      </c>
      <c r="R40" s="314">
        <f t="shared" si="6"/>
        <v>219471.59913139639</v>
      </c>
      <c r="S40" s="314">
        <f t="shared" si="6"/>
        <v>190675.41160908344</v>
      </c>
      <c r="T40" s="314">
        <f t="shared" si="6"/>
        <v>125121.22898769134</v>
      </c>
      <c r="U40" s="314">
        <f t="shared" si="6"/>
        <v>35914.505147084034</v>
      </c>
      <c r="V40" s="314">
        <f t="shared" si="6"/>
        <v>29016.220361760075</v>
      </c>
      <c r="W40" s="314">
        <f t="shared" si="6"/>
        <v>24443.803189965161</v>
      </c>
      <c r="X40" s="314">
        <f t="shared" si="6"/>
        <v>21071.754781818549</v>
      </c>
      <c r="Y40" s="314">
        <f t="shared" si="6"/>
        <v>16689.051999689498</v>
      </c>
      <c r="Z40" s="314">
        <f t="shared" si="6"/>
        <v>7414.6422341320113</v>
      </c>
      <c r="AA40" s="314">
        <f t="shared" si="6"/>
        <v>7369.8420808535429</v>
      </c>
      <c r="AB40" s="314">
        <f t="shared" si="6"/>
        <v>6935.4231466074089</v>
      </c>
      <c r="AC40" s="314">
        <f t="shared" si="6"/>
        <v>6185.1037186551366</v>
      </c>
      <c r="AD40" s="314">
        <f t="shared" si="6"/>
        <v>733.25763185844926</v>
      </c>
      <c r="AE40" s="314">
        <f t="shared" si="6"/>
        <v>52.6656660916154</v>
      </c>
      <c r="AF40" s="314">
        <f t="shared" si="6"/>
        <v>49.045454219740066</v>
      </c>
      <c r="AG40" s="314">
        <f t="shared" si="6"/>
        <v>0</v>
      </c>
      <c r="AH40" s="314">
        <f t="shared" si="6"/>
        <v>0</v>
      </c>
      <c r="AI40" s="314">
        <f t="shared" si="6"/>
        <v>0</v>
      </c>
      <c r="AJ40" s="213"/>
    </row>
    <row r="41" spans="1:37" s="147" customFormat="1" x14ac:dyDescent="0.4">
      <c r="A41" s="266" t="s">
        <v>303</v>
      </c>
      <c r="B41" s="275"/>
      <c r="C41" s="276"/>
      <c r="D41" s="277"/>
      <c r="E41" s="267">
        <f>'Reference Values'!C14</f>
        <v>1976966</v>
      </c>
      <c r="F41" s="267">
        <f>'Reference Values'!D14</f>
        <v>2159180</v>
      </c>
      <c r="G41" s="267">
        <f>'Reference Values'!E14</f>
        <v>2331192</v>
      </c>
      <c r="H41" s="267">
        <f>'Reference Values'!F14</f>
        <v>2542526</v>
      </c>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row>
    <row r="42" spans="1:37" x14ac:dyDescent="0.4">
      <c r="I42" s="147"/>
      <c r="J42" s="147"/>
      <c r="K42" s="147"/>
      <c r="L42" s="147"/>
      <c r="M42" s="147"/>
      <c r="N42" s="147"/>
      <c r="O42" s="147"/>
      <c r="P42" s="147"/>
      <c r="Q42" s="147"/>
    </row>
  </sheetData>
  <mergeCells count="5">
    <mergeCell ref="AJ3:AJ4"/>
    <mergeCell ref="A3:A4"/>
    <mergeCell ref="B3:B4"/>
    <mergeCell ref="C3:C4"/>
    <mergeCell ref="D3:D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9E4CC8FA0FD34A88BE0C380B684BAB" ma:contentTypeVersion="10" ma:contentTypeDescription="Create a new document." ma:contentTypeScope="" ma:versionID="f890aeb844cf6e9ce28b67625203f3af">
  <xsd:schema xmlns:xsd="http://www.w3.org/2001/XMLSchema" xmlns:xs="http://www.w3.org/2001/XMLSchema" xmlns:p="http://schemas.microsoft.com/office/2006/metadata/properties" xmlns:ns3="765227eb-2557-40de-b741-36f4bef2b5cf" targetNamespace="http://schemas.microsoft.com/office/2006/metadata/properties" ma:root="true" ma:fieldsID="db1bb154309f27afb910f7fbccc6c9bd" ns3:_="">
    <xsd:import namespace="765227eb-2557-40de-b741-36f4bef2b5c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5227eb-2557-40de-b741-36f4bef2b5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F2B9B-EB21-408B-9C66-D3E246C26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5227eb-2557-40de-b741-36f4bef2b5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A187C-6491-4601-B94A-4F7BF2B1FAFE}">
  <ds:schemaRefs>
    <ds:schemaRef ds:uri="http://schemas.microsoft.com/sharepoint/v3/contenttype/forms"/>
  </ds:schemaRefs>
</ds:datastoreItem>
</file>

<file path=customXml/itemProps3.xml><?xml version="1.0" encoding="utf-8"?>
<ds:datastoreItem xmlns:ds="http://schemas.openxmlformats.org/officeDocument/2006/customXml" ds:itemID="{F4723E5C-B82B-452C-92EE-E96AB4C73E9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File Info</vt:lpstr>
      <vt:lpstr>Reference and Notes &gt;&gt;</vt:lpstr>
      <vt:lpstr>Notes</vt:lpstr>
      <vt:lpstr>Reference Values</vt:lpstr>
      <vt:lpstr>Modified Goals</vt:lpstr>
      <vt:lpstr>Gas Conversion Notes</vt:lpstr>
      <vt:lpstr>Results &gt;&gt;</vt:lpstr>
      <vt:lpstr>Portfolio AAIG</vt:lpstr>
      <vt:lpstr>Portfolio CPAS</vt:lpstr>
      <vt:lpstr>Residential Program CPAS</vt:lpstr>
      <vt:lpstr>Business Program CPAS</vt:lpstr>
      <vt:lpstr>Initiative-Level Results &gt;&gt;</vt:lpstr>
      <vt:lpstr>RP</vt:lpstr>
      <vt:lpstr>IQ (Rollup)</vt:lpstr>
      <vt:lpstr>IQ Conv.</vt:lpstr>
      <vt:lpstr>PH</vt:lpstr>
      <vt:lpstr>BM</vt:lpstr>
      <vt:lpstr>HVAC</vt:lpstr>
      <vt:lpstr>AR</vt:lpstr>
      <vt:lpstr>MF</vt:lpstr>
      <vt:lpstr>DD (Rollup)</vt:lpstr>
      <vt:lpstr>Standard</vt:lpstr>
      <vt:lpstr>Custom</vt:lpstr>
      <vt:lpstr>Custom Conv.</vt:lpstr>
      <vt:lpstr>RCx</vt:lpstr>
      <vt:lpstr>SL</vt:lpstr>
      <vt:lpstr>BOC</vt:lpstr>
      <vt:lpstr>VO</vt:lpstr>
      <vt:lpstr>Additional Detail &gt;&gt;&gt;</vt:lpstr>
      <vt:lpstr>IQ (by Channel)</vt:lpstr>
      <vt:lpstr>DD (by Channel)</vt:lpstr>
      <vt:lpstr>Custom (Project-Level)</vt:lpstr>
      <vt:lpstr>RCx (Project-Level)</vt:lpstr>
      <vt:lpstr>Report Tables &gt;&gt;</vt:lpstr>
      <vt:lpstr>Portfolio</vt:lpstr>
      <vt:lpstr>Residential</vt:lpstr>
      <vt:lpstr>Business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Zachary Ross</dc:creator>
  <cp:lastModifiedBy>CJ Consulting</cp:lastModifiedBy>
  <dcterms:created xsi:type="dcterms:W3CDTF">2018-03-06T13:54:08Z</dcterms:created>
  <dcterms:modified xsi:type="dcterms:W3CDTF">2020-05-08T10:57:05Z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0x010100E99E4CC8FA0FD34A88BE0C380B684BAB</vt:lpwstr>
  </property>
</Properties>
</file>