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314b2b1000012c/Desktop/Docs for New Website/Cost-Effectiveness Reports/"/>
    </mc:Choice>
  </mc:AlternateContent>
  <xr:revisionPtr revIDLastSave="0" documentId="8_{00BE9D82-3B3A-4DA0-A9E2-D5F74523275B}" xr6:coauthVersionLast="45" xr6:coauthVersionMax="45" xr10:uidLastSave="{00000000-0000-0000-0000-000000000000}"/>
  <bookViews>
    <workbookView xWindow="28680" yWindow="-120" windowWidth="29040" windowHeight="15840" activeTab="1" xr2:uid="{620F05DA-ECFE-432C-8087-89B384CC4A72}"/>
  </bookViews>
  <sheets>
    <sheet name="File Info" sheetId="2" r:id="rId1"/>
    <sheet name="SAG Summary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3" i="1" l="1"/>
  <c r="U22" i="1"/>
  <c r="T22" i="1"/>
  <c r="V22" i="1" s="1"/>
  <c r="P22" i="1"/>
  <c r="O22" i="1"/>
  <c r="Q22" i="1" s="1"/>
  <c r="U21" i="1"/>
  <c r="V21" i="1" s="1"/>
  <c r="T21" i="1"/>
  <c r="P21" i="1"/>
  <c r="Q21" i="1" s="1"/>
  <c r="O21" i="1"/>
  <c r="U20" i="1"/>
  <c r="T20" i="1"/>
  <c r="P20" i="1"/>
  <c r="O20" i="1"/>
  <c r="Q20" i="1" s="1"/>
  <c r="V19" i="1"/>
  <c r="U19" i="1"/>
  <c r="T19" i="1"/>
  <c r="P19" i="1"/>
  <c r="O19" i="1"/>
  <c r="M18" i="1"/>
  <c r="L18" i="1"/>
  <c r="K18" i="1"/>
  <c r="J18" i="1"/>
  <c r="I18" i="1"/>
  <c r="P18" i="1" s="1"/>
  <c r="G18" i="1"/>
  <c r="F18" i="1"/>
  <c r="E18" i="1"/>
  <c r="D18" i="1"/>
  <c r="C18" i="1"/>
  <c r="B18" i="1"/>
  <c r="T18" i="1" s="1"/>
  <c r="U17" i="1"/>
  <c r="T17" i="1"/>
  <c r="W17" i="1" s="1"/>
  <c r="P17" i="1"/>
  <c r="O17" i="1"/>
  <c r="R17" i="1" s="1"/>
  <c r="U16" i="1"/>
  <c r="T16" i="1"/>
  <c r="W16" i="1" s="1"/>
  <c r="P16" i="1"/>
  <c r="O16" i="1"/>
  <c r="R16" i="1" s="1"/>
  <c r="U15" i="1"/>
  <c r="T15" i="1"/>
  <c r="W15" i="1" s="1"/>
  <c r="P15" i="1"/>
  <c r="O15" i="1"/>
  <c r="R15" i="1" s="1"/>
  <c r="U14" i="1"/>
  <c r="T14" i="1"/>
  <c r="W14" i="1" s="1"/>
  <c r="P14" i="1"/>
  <c r="O14" i="1"/>
  <c r="R14" i="1" s="1"/>
  <c r="M13" i="1"/>
  <c r="L13" i="1"/>
  <c r="K13" i="1"/>
  <c r="J13" i="1"/>
  <c r="I13" i="1"/>
  <c r="G13" i="1"/>
  <c r="F13" i="1"/>
  <c r="E13" i="1"/>
  <c r="D13" i="1"/>
  <c r="C13" i="1"/>
  <c r="B13" i="1"/>
  <c r="T13" i="1" s="1"/>
  <c r="U12" i="1"/>
  <c r="T12" i="1"/>
  <c r="V12" i="1" s="1"/>
  <c r="R12" i="1"/>
  <c r="P12" i="1"/>
  <c r="O12" i="1"/>
  <c r="Q12" i="1" s="1"/>
  <c r="U11" i="1"/>
  <c r="W11" i="1" s="1"/>
  <c r="T11" i="1"/>
  <c r="P11" i="1"/>
  <c r="O11" i="1"/>
  <c r="Q11" i="1" s="1"/>
  <c r="U10" i="1"/>
  <c r="T10" i="1"/>
  <c r="R10" i="1"/>
  <c r="P10" i="1"/>
  <c r="O10" i="1"/>
  <c r="Q10" i="1" s="1"/>
  <c r="U9" i="1"/>
  <c r="W9" i="1" s="1"/>
  <c r="T9" i="1"/>
  <c r="P9" i="1"/>
  <c r="O9" i="1"/>
  <c r="Q9" i="1" s="1"/>
  <c r="U8" i="1"/>
  <c r="T8" i="1"/>
  <c r="V8" i="1" s="1"/>
  <c r="R8" i="1"/>
  <c r="P8" i="1"/>
  <c r="O8" i="1"/>
  <c r="Q8" i="1" s="1"/>
  <c r="U7" i="1"/>
  <c r="W7" i="1" s="1"/>
  <c r="T7" i="1"/>
  <c r="P7" i="1"/>
  <c r="O7" i="1"/>
  <c r="Q7" i="1" s="1"/>
  <c r="U6" i="1"/>
  <c r="T6" i="1"/>
  <c r="R6" i="1"/>
  <c r="P6" i="1"/>
  <c r="O6" i="1"/>
  <c r="Q6" i="1" s="1"/>
  <c r="U5" i="1"/>
  <c r="W5" i="1" s="1"/>
  <c r="T5" i="1"/>
  <c r="P5" i="1"/>
  <c r="O5" i="1"/>
  <c r="Q5" i="1" s="1"/>
  <c r="M4" i="1"/>
  <c r="M23" i="1" s="1"/>
  <c r="L4" i="1"/>
  <c r="K4" i="1"/>
  <c r="J4" i="1"/>
  <c r="J23" i="1" s="1"/>
  <c r="I4" i="1"/>
  <c r="G4" i="1"/>
  <c r="G23" i="1" s="1"/>
  <c r="F4" i="1"/>
  <c r="E4" i="1"/>
  <c r="D4" i="1"/>
  <c r="D23" i="1" s="1"/>
  <c r="C4" i="1"/>
  <c r="C23" i="1" s="1"/>
  <c r="B4" i="1"/>
  <c r="K23" i="1" l="1"/>
  <c r="R7" i="1"/>
  <c r="R11" i="1"/>
  <c r="V7" i="1"/>
  <c r="W8" i="1"/>
  <c r="V11" i="1"/>
  <c r="W12" i="1"/>
  <c r="P13" i="1"/>
  <c r="R13" i="1" s="1"/>
  <c r="V20" i="1"/>
  <c r="F23" i="1"/>
  <c r="V6" i="1"/>
  <c r="V10" i="1"/>
  <c r="Q19" i="1"/>
  <c r="B23" i="1"/>
  <c r="T23" i="1" s="1"/>
  <c r="O4" i="1"/>
  <c r="R4" i="1" s="1"/>
  <c r="R5" i="1"/>
  <c r="R9" i="1"/>
  <c r="P4" i="1"/>
  <c r="V5" i="1"/>
  <c r="W6" i="1"/>
  <c r="V9" i="1"/>
  <c r="W10" i="1"/>
  <c r="O13" i="1"/>
  <c r="Q13" i="1" s="1"/>
  <c r="T4" i="1"/>
  <c r="U4" i="1"/>
  <c r="Q14" i="1"/>
  <c r="Q15" i="1"/>
  <c r="Q16" i="1"/>
  <c r="Q17" i="1"/>
  <c r="E23" i="1"/>
  <c r="O18" i="1"/>
  <c r="Q18" i="1" s="1"/>
  <c r="U13" i="1"/>
  <c r="W13" i="1" s="1"/>
  <c r="I23" i="1"/>
  <c r="V13" i="1"/>
  <c r="V14" i="1"/>
  <c r="V15" i="1"/>
  <c r="V16" i="1"/>
  <c r="V17" i="1"/>
  <c r="O23" i="1" l="1"/>
  <c r="Q4" i="1"/>
  <c r="U23" i="1"/>
  <c r="W23" i="1" s="1"/>
  <c r="P23" i="1"/>
  <c r="R23" i="1" s="1"/>
  <c r="W4" i="1"/>
  <c r="V4" i="1"/>
  <c r="Q23" i="1" l="1"/>
  <c r="V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tc={6FAF4851-93C1-4DC1-92E6-9FB31DF95B10}</author>
  </authors>
  <commentList>
    <comment ref="G2" authorId="0" shapeId="0" xr:uid="{6FAF4851-93C1-4DC1-92E6-9FB31DF95B1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"Reasonable estimates shall be included of financial costs likely to be imposed by future regulations and legislation on emissions of greenhouse gases"</t>
        </r>
      </text>
    </comment>
  </commentList>
</comments>
</file>

<file path=xl/sharedStrings.xml><?xml version="1.0" encoding="utf-8"?>
<sst xmlns="http://schemas.openxmlformats.org/spreadsheetml/2006/main" count="82" uniqueCount="74">
  <si>
    <t>Program</t>
  </si>
  <si>
    <t>Benefits</t>
  </si>
  <si>
    <t>Costs</t>
  </si>
  <si>
    <t>IL Total Resource Cost (TRC) Test</t>
  </si>
  <si>
    <r>
      <t xml:space="preserve">Utility Cost Test/Program Administrator Cost (PAC) Test, </t>
    </r>
    <r>
      <rPr>
        <i/>
        <sz val="10"/>
        <color theme="0"/>
        <rFont val="Franklin Gothic Medium"/>
        <family val="2"/>
      </rPr>
      <t>Dual Fuel Utility</t>
    </r>
  </si>
  <si>
    <t>Avoided Electric Production</t>
  </si>
  <si>
    <t>Avoided Electric Capacity</t>
  </si>
  <si>
    <t>Avoided Gas Production</t>
  </si>
  <si>
    <t>Avoided Water Costs</t>
  </si>
  <si>
    <t>Avoided O&amp;M Costs</t>
  </si>
  <si>
    <t>Avoided GHG Emissions</t>
  </si>
  <si>
    <t>Non-Incentive Costs (Electric)</t>
  </si>
  <si>
    <t>Non-Incentive Costs (Gas)</t>
  </si>
  <si>
    <t>Incentive Costs (Electric)</t>
  </si>
  <si>
    <t>Incentive Costs (Gas)</t>
  </si>
  <si>
    <t>Incremental Costs (Net)</t>
  </si>
  <si>
    <t>IL TRC Benefits</t>
  </si>
  <si>
    <t>IL TRC Costs</t>
  </si>
  <si>
    <t>IL TRC Test Net Benefits</t>
  </si>
  <si>
    <t>IL TRC Test Ratio</t>
  </si>
  <si>
    <t>PAC Benefits</t>
  </si>
  <si>
    <t>PAC Costs</t>
  </si>
  <si>
    <t>PAC Test Net Benefits</t>
  </si>
  <si>
    <t>PAC Test Ratio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</si>
  <si>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</si>
  <si>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</si>
  <si>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</si>
  <si>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</si>
  <si>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</si>
  <si>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</si>
  <si>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</si>
  <si>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</si>
  <si>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</si>
  <si>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</si>
  <si>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</si>
  <si>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</si>
  <si>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 =(b+c+d+e+f+g)</t>
  </si>
  <si>
    <t>(n) =(h+i+l)</t>
  </si>
  <si>
    <t>(o)=(m-n)</t>
  </si>
  <si>
    <t>(p)=(m/n)</t>
  </si>
  <si>
    <t>(q) =(b+c+d)</t>
  </si>
  <si>
    <t>(r) =(h+i+j+k)</t>
  </si>
  <si>
    <t>(s)=(q-r)</t>
  </si>
  <si>
    <t>(t)=(q/r)</t>
  </si>
  <si>
    <t>Residential Program</t>
  </si>
  <si>
    <t>Retail Products</t>
  </si>
  <si>
    <t>Income Qualified</t>
  </si>
  <si>
    <t>Public Housing</t>
  </si>
  <si>
    <t>Behavioral Modification</t>
  </si>
  <si>
    <t>HVAC</t>
  </si>
  <si>
    <t>Appliance Recycling</t>
  </si>
  <si>
    <t>Multifamily</t>
  </si>
  <si>
    <t>Direct Distribution</t>
  </si>
  <si>
    <t>Business Program</t>
  </si>
  <si>
    <t>Standard</t>
  </si>
  <si>
    <t>Custom</t>
  </si>
  <si>
    <t>Retro-Commissioning</t>
  </si>
  <si>
    <t>Streetlighting</t>
  </si>
  <si>
    <t>Portfolio Costs</t>
  </si>
  <si>
    <t>N/A</t>
  </si>
  <si>
    <t>BED</t>
  </si>
  <si>
    <t>EM&amp;V</t>
  </si>
  <si>
    <t>Marketing &amp; Education</t>
  </si>
  <si>
    <t>Administrative Expenses</t>
  </si>
  <si>
    <t>AIC 2018 Portfolio</t>
  </si>
  <si>
    <t>File Information</t>
  </si>
  <si>
    <t>File Name</t>
  </si>
  <si>
    <t>2018 Ameren Illinois (AIC) Portfolio Cost-Effectiveness</t>
  </si>
  <si>
    <t>Author</t>
  </si>
  <si>
    <t>Hannah Howard &amp; Zach Ross (Opinion Dynamics)</t>
  </si>
  <si>
    <t>Purpose</t>
  </si>
  <si>
    <t>Cost-effectiveness calculations for the 2018 AIC portfolio</t>
  </si>
  <si>
    <t>Date Created</t>
  </si>
  <si>
    <t>Last 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</si>
</sst>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Franklin Gothic Medium"/>
      <family val="2"/>
    </font>
    <font>
      <b/>
      <sz val="10"/>
      <color rgb="FF000000"/>
      <name val="Franklin Gothic Book"/>
      <family val="2"/>
    </font>
    <font>
      <i/>
      <sz val="10"/>
      <color theme="0"/>
      <name val="Franklin Gothic Medium"/>
      <family val="2"/>
    </font>
    <font>
      <i/>
      <sz val="10"/>
      <name val="Franklin Gothic Medium"/>
      <family val="2"/>
    </font>
    <font>
      <sz val="10"/>
      <color rgb="FF000000"/>
      <name val="Franklin Gothic Book"/>
      <family val="2"/>
    </font>
    <font>
      <i/>
      <sz val="10"/>
      <color rgb="FF000000"/>
      <name val="Franklin Gothic Book"/>
      <family val="2"/>
    </font>
    <font>
      <b/>
      <i/>
      <sz val="10"/>
      <color rgb="FF000000"/>
      <name val="Franklin Gothic Book"/>
      <family val="2"/>
    </font>
    <font>
      <sz val="11"/>
      <name val="Calibri"/>
      <family val="2"/>
    </font>
    <font>
      <sz val="10"/>
      <color rgb="FFFFFFFF"/>
      <name val="Franklin Gothic Medium"/>
      <family val="2"/>
    </font>
  </fonts>
  <fills count="6">
    <fill>
      <patternFill patternType="none"/>
    </fill>
    <fill>
      <patternFill patternType="gray125"/>
    </fill>
    <fill>
      <patternFill patternType="solid">
        <fgColor rgb="FF05357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4D4D4F"/>
      </left>
      <right style="thin">
        <color rgb="FF4D4D4F"/>
      </right>
      <top style="thin">
        <color rgb="FF4D4D4F"/>
      </top>
      <bottom/>
      <diagonal/>
    </border>
    <border>
      <left style="thin">
        <color rgb="FF4D4D4F"/>
      </left>
      <right/>
      <top style="thin">
        <color rgb="FF4D4D4F"/>
      </top>
      <bottom style="thin">
        <color rgb="FF4D4D4F"/>
      </bottom>
      <diagonal/>
    </border>
    <border>
      <left/>
      <right/>
      <top style="thin">
        <color rgb="FF4D4D4F"/>
      </top>
      <bottom style="thin">
        <color rgb="FF4D4D4F"/>
      </bottom>
      <diagonal/>
    </border>
    <border>
      <left/>
      <right style="thin">
        <color rgb="FF4D4D4F"/>
      </right>
      <top style="thin">
        <color rgb="FF4D4D4F"/>
      </top>
      <bottom style="thin">
        <color rgb="FF4D4D4F"/>
      </bottom>
      <diagonal/>
    </border>
    <border>
      <left style="thin">
        <color rgb="FF4D4D4F"/>
      </left>
      <right style="thin">
        <color rgb="FF4D4D4F"/>
      </right>
      <top/>
      <bottom style="thin">
        <color rgb="FF4D4D4F"/>
      </bottom>
      <diagonal/>
    </border>
    <border>
      <left style="thin">
        <color rgb="FF4D4D4F"/>
      </left>
      <right style="thin">
        <color rgb="FF4D4D4F"/>
      </right>
      <top style="thin">
        <color rgb="FF4D4D4F"/>
      </top>
      <bottom style="thin">
        <color rgb="FF4D4D4F"/>
      </bottom>
      <diagonal/>
    </border>
    <border>
      <left style="thin">
        <color rgb="FF4D4D4F"/>
      </left>
      <right style="thin">
        <color rgb="FF4D4D4F"/>
      </right>
      <top/>
      <bottom/>
      <diagonal/>
    </border>
    <border>
      <left style="thin">
        <color rgb="FF4D4D4F"/>
      </left>
      <right style="thin">
        <color rgb="FF4D4D4F"/>
      </right>
      <top style="medium">
        <color rgb="FF4D4D4F"/>
      </top>
      <bottom style="thin">
        <color rgb="FF4D4D4F"/>
      </bottom>
      <diagonal/>
    </border>
    <border>
      <left style="thin">
        <color rgb="FF4D4D4F"/>
      </left>
      <right/>
      <top style="medium">
        <color rgb="FF4D4D4F"/>
      </top>
      <bottom style="thin">
        <color rgb="FF4D4D4F"/>
      </bottom>
      <diagonal/>
    </border>
    <border>
      <left/>
      <right style="thin">
        <color rgb="FF4D4D4F"/>
      </right>
      <top style="medium">
        <color rgb="FF4D4D4F"/>
      </top>
      <bottom style="thin">
        <color rgb="FF4D4D4F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/>
    <xf numFmtId="0" fontId="1" fillId="0" borderId="0"/>
  </cellStyleXfs>
  <cellXfs count="48">
    <xf numFmtId="0" fontId="0" fillId="0" borderId="0" xfId="0"/>
    <xf numFmtId="0" fontId="3" fillId="3" borderId="1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3" borderId="7" xfId="0" applyFont="1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0" borderId="6" xfId="0" applyFont="1" applyBorder="1"/>
    <xf numFmtId="164" fontId="6" fillId="0" borderId="6" xfId="1" applyNumberFormat="1" applyFont="1" applyBorder="1"/>
    <xf numFmtId="2" fontId="6" fillId="0" borderId="6" xfId="0" applyNumberFormat="1" applyFont="1" applyBorder="1"/>
    <xf numFmtId="164" fontId="6" fillId="0" borderId="5" xfId="1" applyNumberFormat="1" applyFont="1" applyBorder="1"/>
    <xf numFmtId="2" fontId="6" fillId="0" borderId="5" xfId="0" applyNumberFormat="1" applyFont="1" applyBorder="1"/>
    <xf numFmtId="0" fontId="7" fillId="0" borderId="6" xfId="0" applyFont="1" applyBorder="1" applyAlignment="1">
      <alignment horizontal="left" indent="1"/>
    </xf>
    <xf numFmtId="164" fontId="7" fillId="0" borderId="6" xfId="1" applyNumberFormat="1" applyFont="1" applyBorder="1"/>
    <xf numFmtId="0" fontId="8" fillId="3" borderId="7" xfId="0" applyFont="1" applyFill="1" applyBorder="1"/>
    <xf numFmtId="164" fontId="7" fillId="0" borderId="6" xfId="1" applyNumberFormat="1" applyFont="1" applyBorder="1" applyAlignment="1">
      <alignment horizontal="right" wrapText="1"/>
    </xf>
    <xf numFmtId="2" fontId="7" fillId="0" borderId="6" xfId="0" applyNumberFormat="1" applyFont="1" applyBorder="1"/>
    <xf numFmtId="164" fontId="7" fillId="0" borderId="5" xfId="1" applyNumberFormat="1" applyFont="1" applyBorder="1"/>
    <xf numFmtId="2" fontId="7" fillId="0" borderId="5" xfId="0" applyNumberFormat="1" applyFont="1" applyBorder="1"/>
    <xf numFmtId="0" fontId="7" fillId="0" borderId="1" xfId="0" applyFont="1" applyBorder="1" applyAlignment="1">
      <alignment horizontal="left" indent="1"/>
    </xf>
    <xf numFmtId="164" fontId="7" fillId="0" borderId="1" xfId="1" applyNumberFormat="1" applyFont="1" applyBorder="1"/>
    <xf numFmtId="2" fontId="7" fillId="0" borderId="1" xfId="0" applyNumberFormat="1" applyFont="1" applyBorder="1"/>
    <xf numFmtId="164" fontId="7" fillId="0" borderId="7" xfId="1" applyNumberFormat="1" applyFont="1" applyBorder="1"/>
    <xf numFmtId="2" fontId="7" fillId="0" borderId="7" xfId="0" applyNumberFormat="1" applyFont="1" applyBorder="1"/>
    <xf numFmtId="0" fontId="6" fillId="0" borderId="8" xfId="0" applyFont="1" applyBorder="1"/>
    <xf numFmtId="164" fontId="6" fillId="0" borderId="8" xfId="1" applyNumberFormat="1" applyFont="1" applyBorder="1"/>
    <xf numFmtId="2" fontId="6" fillId="0" borderId="8" xfId="0" applyNumberFormat="1" applyFont="1" applyBorder="1"/>
    <xf numFmtId="2" fontId="6" fillId="0" borderId="8" xfId="0" applyNumberFormat="1" applyFont="1" applyBorder="1" applyAlignment="1">
      <alignment horizontal="right"/>
    </xf>
    <xf numFmtId="2" fontId="7" fillId="0" borderId="6" xfId="0" applyNumberFormat="1" applyFont="1" applyBorder="1" applyAlignment="1">
      <alignment horizontal="right"/>
    </xf>
    <xf numFmtId="164" fontId="7" fillId="0" borderId="1" xfId="1" applyNumberFormat="1" applyFont="1" applyBorder="1" applyAlignment="1">
      <alignment horizontal="right" wrapText="1"/>
    </xf>
    <xf numFmtId="2" fontId="7" fillId="0" borderId="1" xfId="0" applyNumberFormat="1" applyFont="1" applyBorder="1" applyAlignment="1">
      <alignment horizontal="right"/>
    </xf>
    <xf numFmtId="0" fontId="3" fillId="0" borderId="8" xfId="0" applyFont="1" applyBorder="1"/>
    <xf numFmtId="164" fontId="3" fillId="0" borderId="8" xfId="1" applyNumberFormat="1" applyFont="1" applyBorder="1"/>
    <xf numFmtId="164" fontId="3" fillId="0" borderId="9" xfId="1" applyNumberFormat="1" applyFont="1" applyBorder="1"/>
    <xf numFmtId="0" fontId="3" fillId="3" borderId="5" xfId="0" applyFont="1" applyFill="1" applyBorder="1"/>
    <xf numFmtId="164" fontId="3" fillId="0" borderId="10" xfId="1" applyNumberFormat="1" applyFont="1" applyBorder="1"/>
    <xf numFmtId="2" fontId="3" fillId="0" borderId="8" xfId="0" applyNumberFormat="1" applyFont="1" applyBorder="1"/>
    <xf numFmtId="0" fontId="9" fillId="5" borderId="0" xfId="2" applyFill="1"/>
    <xf numFmtId="0" fontId="10" fillId="2" borderId="6" xfId="3" applyFont="1" applyFill="1" applyBorder="1" applyAlignment="1">
      <alignment horizontal="center"/>
    </xf>
    <xf numFmtId="0" fontId="6" fillId="5" borderId="6" xfId="3" applyFont="1" applyFill="1" applyBorder="1"/>
    <xf numFmtId="14" fontId="6" fillId="5" borderId="6" xfId="3" applyNumberFormat="1" applyFont="1" applyFill="1" applyBorder="1" applyAlignment="1">
      <alignment horizontal="left"/>
    </xf>
    <xf numFmtId="0" fontId="0" fillId="5" borderId="0" xfId="0" applyFill="1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 10" xfId="3" xr:uid="{8C73EF0B-8079-4E9D-8E67-5DA01014CA56}"/>
    <cellStyle name="Normal 4" xfId="2" xr:uid="{5F37B130-EC7E-4083-AB2E-1150435D1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85724</xdr:colOff>
      <xdr:row>0</xdr:row>
      <xdr:rowOff>142874</xdr:rowOff>
    </xdr:from>
    <xdr:ext cx="2946382" cy="914400"/>
    <xdr:pic>
      <xdr:nvPicPr>
        <xdr:cNvPr id="2" name="Picture 1" descr="http://odc-web:85/Marketing/Branding/Logo%20cropped_web.jpg">
          <a:extLst>
            <a:ext uri="{FF2B5EF4-FFF2-40B4-BE49-F238E27FC236}">
              <a16:creationId xmlns:a16="http://schemas.microsoft.com/office/drawing/2014/main" id="{3949EAA8-B511-44B7-BF34-2F026158A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4" y="142874"/>
          <a:ext cx="2946382" cy="914400"/>
        </a:xfrm>
        <a:prstGeom prst="rect">
          <a:avLst/>
        </a:prstGeom>
        <a:noFill/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Zachary Ross" id="{D8CCFB2B-4AD2-4596-B01C-3B8BED290803}" userId="S::Zross@opiniondynamics.com::5bc26c3a-381a-4f08-b1c4-5d36dd6451e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" dT="2019-08-07T19:48:41.84" personId="{D8CCFB2B-4AD2-4596-B01C-3B8BED290803}" id="{6FAF4851-93C1-4DC1-92E6-9FB31DF95B10}">
    <text>"Reasonable estimates shall be included of financial costs likely to be imposed by future regulations and legislation on emissions of greenhouse gases"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3EF7A-7EBB-4A05-B7F4-98B6B0988663}">
  <dimension ref="A1:C29"/>
  <sheetViews>
    <sheetView workbookViewId="0">
      <selection activeCell="B13" sqref="B13"/>
    </sheetView>
  </sheetViews>
  <sheetFormatPr defaultRowHeight="14.5" x14ac:dyDescent="0.35"/>
  <cols>
    <col min="1" max="1" width="40.7265625" customWidth="1"/>
    <col min="2" max="2" width="176.7265625" customWidth="1"/>
  </cols>
  <sheetData>
    <row r="1" spans="1:3" x14ac:dyDescent="0.35">
      <c r="A1" s="38"/>
      <c r="B1" s="38"/>
      <c r="C1" s="42"/>
    </row>
    <row r="2" spans="1:3" x14ac:dyDescent="0.35">
      <c r="A2" s="38"/>
      <c r="B2" s="42"/>
      <c r="C2" s="42"/>
    </row>
    <row r="3" spans="1:3" x14ac:dyDescent="0.35">
      <c r="A3" s="38"/>
      <c r="B3" s="38"/>
      <c r="C3" s="42"/>
    </row>
    <row r="4" spans="1:3" x14ac:dyDescent="0.35">
      <c r="A4" s="38"/>
      <c r="B4" s="38"/>
      <c r="C4" s="42"/>
    </row>
    <row r="5" spans="1:3" x14ac:dyDescent="0.35">
      <c r="A5" s="38"/>
      <c r="B5" s="38"/>
      <c r="C5" s="42"/>
    </row>
    <row r="6" spans="1:3" x14ac:dyDescent="0.35">
      <c r="A6" s="38"/>
      <c r="B6" s="38"/>
      <c r="C6" s="42"/>
    </row>
    <row r="7" spans="1:3" x14ac:dyDescent="0.35">
      <c r="A7" s="39" t="s">
        <v>65</v>
      </c>
      <c r="B7" s="39"/>
      <c r="C7" s="42"/>
    </row>
    <row r="8" spans="1:3" x14ac:dyDescent="0.35">
      <c r="A8" s="40" t="s">
        <v>66</v>
      </c>
      <c r="B8" s="40" t="s">
        <v>67</v>
      </c>
      <c r="C8" s="42"/>
    </row>
    <row r="9" spans="1:3" x14ac:dyDescent="0.35">
      <c r="A9" s="40" t="s">
        <v>68</v>
      </c>
      <c r="B9" s="40" t="s">
        <v>69</v>
      </c>
      <c r="C9" s="42"/>
    </row>
    <row r="10" spans="1:3" x14ac:dyDescent="0.35">
      <c r="A10" s="40" t="s">
        <v>70</v>
      </c>
      <c r="B10" s="40" t="s">
        <v>71</v>
      </c>
      <c r="C10" s="42"/>
    </row>
    <row r="11" spans="1:3" x14ac:dyDescent="0.35">
      <c r="A11" s="40" t="s">
        <v>72</v>
      </c>
      <c r="B11" s="41">
        <v>43419</v>
      </c>
      <c r="C11" s="42"/>
    </row>
    <row r="12" spans="1:3" x14ac:dyDescent="0.35">
      <c r="A12" s="40" t="s">
        <v>73</v>
      </c>
      <c r="B12" s="41">
        <v>43728</v>
      </c>
      <c r="C12" s="42"/>
    </row>
    <row r="13" spans="1:3" x14ac:dyDescent="0.35">
      <c r="A13" s="42"/>
      <c r="B13" s="42"/>
      <c r="C13" s="42"/>
    </row>
    <row r="14" spans="1:3" x14ac:dyDescent="0.35">
      <c r="A14" s="42"/>
      <c r="B14" s="42"/>
      <c r="C14" s="42"/>
    </row>
    <row r="15" spans="1:3" x14ac:dyDescent="0.35">
      <c r="A15" s="42"/>
      <c r="B15" s="42"/>
      <c r="C15" s="42"/>
    </row>
    <row r="16" spans="1:3" x14ac:dyDescent="0.35">
      <c r="A16" s="42"/>
      <c r="B16" s="42"/>
      <c r="C16" s="42"/>
    </row>
    <row r="17" spans="1:3" x14ac:dyDescent="0.35">
      <c r="A17" s="42"/>
      <c r="B17" s="42"/>
      <c r="C17" s="42"/>
    </row>
    <row r="18" spans="1:3" x14ac:dyDescent="0.35">
      <c r="A18" s="42"/>
      <c r="B18" s="42"/>
      <c r="C18" s="42"/>
    </row>
    <row r="19" spans="1:3" x14ac:dyDescent="0.35">
      <c r="A19" s="42"/>
      <c r="B19" s="42"/>
      <c r="C19" s="42"/>
    </row>
    <row r="20" spans="1:3" x14ac:dyDescent="0.35">
      <c r="A20" s="42"/>
      <c r="B20" s="42"/>
      <c r="C20" s="42"/>
    </row>
    <row r="21" spans="1:3" x14ac:dyDescent="0.35">
      <c r="A21" s="42"/>
      <c r="B21" s="42"/>
      <c r="C21" s="42"/>
    </row>
    <row r="22" spans="1:3" x14ac:dyDescent="0.35">
      <c r="A22" s="42"/>
      <c r="B22" s="42"/>
      <c r="C22" s="42"/>
    </row>
    <row r="23" spans="1:3" x14ac:dyDescent="0.35">
      <c r="A23" s="42"/>
      <c r="B23" s="42"/>
      <c r="C23" s="42"/>
    </row>
    <row r="24" spans="1:3" x14ac:dyDescent="0.35">
      <c r="A24" s="42"/>
      <c r="B24" s="42"/>
      <c r="C24" s="42"/>
    </row>
    <row r="25" spans="1:3" x14ac:dyDescent="0.35">
      <c r="A25" s="42"/>
      <c r="B25" s="42"/>
      <c r="C25" s="42"/>
    </row>
    <row r="26" spans="1:3" x14ac:dyDescent="0.35">
      <c r="A26" s="42"/>
      <c r="B26" s="42"/>
      <c r="C26" s="42"/>
    </row>
    <row r="27" spans="1:3" x14ac:dyDescent="0.35">
      <c r="A27" s="42"/>
      <c r="B27" s="42"/>
      <c r="C27" s="42"/>
    </row>
    <row r="28" spans="1:3" x14ac:dyDescent="0.35">
      <c r="A28" s="42"/>
      <c r="B28" s="42"/>
      <c r="C28" s="42"/>
    </row>
    <row r="29" spans="1:3" x14ac:dyDescent="0.35">
      <c r="A29" s="42"/>
      <c r="B29" s="42"/>
      <c r="C29" s="4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476E1-7C35-4565-A2C1-E490B778F0C3}">
  <dimension ref="A1:W23"/>
  <sheetViews>
    <sheetView tabSelected="1" topLeftCell="H1" workbookViewId="0">
      <selection activeCell="L8" sqref="L8"/>
    </sheetView>
  </sheetViews>
  <sheetFormatPr defaultRowHeight="14.5" x14ac:dyDescent="0.35"/>
  <cols>
    <col min="1" max="1" width="22.54296875" bestFit="1" customWidth="1"/>
    <col min="2" max="2" width="16.81640625" bestFit="1" customWidth="1"/>
    <col min="3" max="4" width="15.54296875" bestFit="1" customWidth="1"/>
    <col min="5" max="5" width="14.26953125" bestFit="1" customWidth="1"/>
    <col min="6" max="7" width="15.54296875" bestFit="1" customWidth="1"/>
    <col min="8" max="8" width="2.26953125" customWidth="1"/>
    <col min="9" max="9" width="15.54296875" bestFit="1" customWidth="1"/>
    <col min="10" max="10" width="14.26953125" bestFit="1" customWidth="1"/>
    <col min="11" max="12" width="15.54296875" bestFit="1" customWidth="1"/>
    <col min="13" max="13" width="16.81640625" bestFit="1" customWidth="1"/>
    <col min="14" max="14" width="2.26953125" customWidth="1"/>
    <col min="15" max="15" width="18.453125" bestFit="1" customWidth="1"/>
    <col min="16" max="17" width="16.81640625" bestFit="1" customWidth="1"/>
    <col min="18" max="18" width="9.453125" bestFit="1" customWidth="1"/>
    <col min="19" max="19" width="2.26953125" customWidth="1"/>
    <col min="20" max="21" width="16.81640625" bestFit="1" customWidth="1"/>
    <col min="22" max="22" width="18.54296875" bestFit="1" customWidth="1"/>
    <col min="23" max="23" width="12.7265625" bestFit="1" customWidth="1"/>
  </cols>
  <sheetData>
    <row r="1" spans="1:23" x14ac:dyDescent="0.35">
      <c r="A1" s="43" t="s">
        <v>0</v>
      </c>
      <c r="B1" s="45" t="s">
        <v>1</v>
      </c>
      <c r="C1" s="46"/>
      <c r="D1" s="46"/>
      <c r="E1" s="46"/>
      <c r="F1" s="46"/>
      <c r="G1" s="47"/>
      <c r="H1" s="1"/>
      <c r="I1" s="45" t="s">
        <v>2</v>
      </c>
      <c r="J1" s="46"/>
      <c r="K1" s="46"/>
      <c r="L1" s="46"/>
      <c r="M1" s="47"/>
      <c r="N1" s="1"/>
      <c r="O1" s="45" t="s">
        <v>3</v>
      </c>
      <c r="P1" s="46"/>
      <c r="Q1" s="46"/>
      <c r="R1" s="47"/>
      <c r="S1" s="1"/>
      <c r="T1" s="45" t="s">
        <v>4</v>
      </c>
      <c r="U1" s="46"/>
      <c r="V1" s="46"/>
      <c r="W1" s="47"/>
    </row>
    <row r="2" spans="1:23" ht="27" x14ac:dyDescent="0.35">
      <c r="A2" s="44"/>
      <c r="B2" s="2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4"/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  <c r="N2" s="4"/>
      <c r="O2" s="3" t="s">
        <v>16</v>
      </c>
      <c r="P2" s="3" t="s">
        <v>17</v>
      </c>
      <c r="Q2" s="3" t="s">
        <v>18</v>
      </c>
      <c r="R2" s="3" t="s">
        <v>19</v>
      </c>
      <c r="S2" s="4"/>
      <c r="T2" s="6" t="s">
        <v>20</v>
      </c>
      <c r="U2" s="6" t="s">
        <v>21</v>
      </c>
      <c r="V2" s="6" t="s">
        <v>22</v>
      </c>
      <c r="W2" s="6" t="s">
        <v>23</v>
      </c>
    </row>
    <row r="3" spans="1:23" x14ac:dyDescent="0.35">
      <c r="A3" s="7" t="s">
        <v>24</v>
      </c>
      <c r="B3" s="7" t="s">
        <v>25</v>
      </c>
      <c r="C3" s="7" t="s">
        <v>26</v>
      </c>
      <c r="D3" s="7" t="s">
        <v>27</v>
      </c>
      <c r="E3" s="7" t="s">
        <v>28</v>
      </c>
      <c r="F3" s="7" t="s">
        <v>29</v>
      </c>
      <c r="G3" s="7" t="s">
        <v>30</v>
      </c>
      <c r="H3" s="4"/>
      <c r="I3" s="7" t="s">
        <v>31</v>
      </c>
      <c r="J3" s="7" t="s">
        <v>32</v>
      </c>
      <c r="K3" s="7" t="s">
        <v>33</v>
      </c>
      <c r="L3" s="7" t="s">
        <v>34</v>
      </c>
      <c r="M3" s="7" t="s">
        <v>35</v>
      </c>
      <c r="N3" s="4"/>
      <c r="O3" s="7" t="s">
        <v>36</v>
      </c>
      <c r="P3" s="7" t="s">
        <v>37</v>
      </c>
      <c r="Q3" s="7" t="s">
        <v>38</v>
      </c>
      <c r="R3" s="7" t="s">
        <v>39</v>
      </c>
      <c r="S3" s="4"/>
      <c r="T3" s="7" t="s">
        <v>40</v>
      </c>
      <c r="U3" s="7" t="s">
        <v>41</v>
      </c>
      <c r="V3" s="7" t="s">
        <v>42</v>
      </c>
      <c r="W3" s="7" t="s">
        <v>43</v>
      </c>
    </row>
    <row r="4" spans="1:23" x14ac:dyDescent="0.35">
      <c r="A4" s="8" t="s">
        <v>44</v>
      </c>
      <c r="B4" s="9">
        <f>SUM(B5:B12)</f>
        <v>50670512.542158186</v>
      </c>
      <c r="C4" s="9">
        <f t="shared" ref="C4:G4" si="0">SUM(C5:C12)</f>
        <v>25497537.110968422</v>
      </c>
      <c r="D4" s="9">
        <f t="shared" si="0"/>
        <v>7612149.5956201134</v>
      </c>
      <c r="E4" s="9">
        <f>SUM(E5:E12)</f>
        <v>5191949.6087563895</v>
      </c>
      <c r="F4" s="9">
        <f t="shared" si="0"/>
        <v>8510493.6307461504</v>
      </c>
      <c r="G4" s="9">
        <f t="shared" si="0"/>
        <v>19295955.756533779</v>
      </c>
      <c r="H4" s="4"/>
      <c r="I4" s="9">
        <f t="shared" ref="I4:M4" si="1">SUM(I5:I12)</f>
        <v>15536822.730000002</v>
      </c>
      <c r="J4" s="9">
        <f t="shared" si="1"/>
        <v>2329818.66</v>
      </c>
      <c r="K4" s="9">
        <f t="shared" si="1"/>
        <v>28910027.84</v>
      </c>
      <c r="L4" s="9">
        <f t="shared" si="1"/>
        <v>6773160.6700000009</v>
      </c>
      <c r="M4" s="9">
        <f t="shared" si="1"/>
        <v>16411384.832403226</v>
      </c>
      <c r="N4" s="4"/>
      <c r="O4" s="9">
        <f>B4+C4+E4+D4+F4+G4</f>
        <v>116778598.24478304</v>
      </c>
      <c r="P4" s="9">
        <f t="shared" ref="P4:P22" si="2">I4+J4+M4</f>
        <v>34278026.222403228</v>
      </c>
      <c r="Q4" s="9">
        <f t="shared" ref="Q4:Q22" si="3">O4-P4</f>
        <v>82500572.022379816</v>
      </c>
      <c r="R4" s="10">
        <f t="shared" ref="R4:R17" si="4">O4/P4</f>
        <v>3.4068063746464952</v>
      </c>
      <c r="S4" s="4"/>
      <c r="T4" s="9">
        <f>B4+C4+D4</f>
        <v>83780199.248746723</v>
      </c>
      <c r="U4" s="9">
        <f t="shared" ref="U4:U17" si="5">I4+J4+K4+L4</f>
        <v>53549829.900000006</v>
      </c>
      <c r="V4" s="11">
        <f t="shared" ref="V4:V17" si="6">T4-U4</f>
        <v>30230369.348746717</v>
      </c>
      <c r="W4" s="12">
        <f t="shared" ref="W4:W17" si="7">T4/U4</f>
        <v>1.5645278314646283</v>
      </c>
    </row>
    <row r="5" spans="1:23" x14ac:dyDescent="0.35">
      <c r="A5" s="13" t="s">
        <v>45</v>
      </c>
      <c r="B5" s="14">
        <v>34308276.855989181</v>
      </c>
      <c r="C5" s="14">
        <v>12798864.651559608</v>
      </c>
      <c r="D5" s="14">
        <v>-4342021.9706113311</v>
      </c>
      <c r="E5" s="14">
        <v>0</v>
      </c>
      <c r="F5" s="14">
        <v>8269218.2059110655</v>
      </c>
      <c r="G5" s="14">
        <v>12456906.87097941</v>
      </c>
      <c r="H5" s="15"/>
      <c r="I5" s="14">
        <v>2523096.59</v>
      </c>
      <c r="J5" s="14">
        <v>202504.59</v>
      </c>
      <c r="K5" s="14">
        <v>6459092.0099999998</v>
      </c>
      <c r="L5" s="14">
        <v>896930.11</v>
      </c>
      <c r="M5" s="14">
        <v>7973619.5234542331</v>
      </c>
      <c r="N5" s="15"/>
      <c r="O5" s="16">
        <f t="shared" ref="O5:O23" si="8">B5+C5+E5+D5+F5+G5</f>
        <v>63491244.613827929</v>
      </c>
      <c r="P5" s="14">
        <f t="shared" si="2"/>
        <v>10699220.703454234</v>
      </c>
      <c r="Q5" s="14">
        <f t="shared" si="3"/>
        <v>52792023.910373695</v>
      </c>
      <c r="R5" s="17">
        <f t="shared" si="4"/>
        <v>5.9341933747875526</v>
      </c>
      <c r="S5" s="15"/>
      <c r="T5" s="14">
        <f t="shared" ref="T5:T23" si="9">B5+C5+D5</f>
        <v>42765119.536937453</v>
      </c>
      <c r="U5" s="14">
        <f t="shared" si="5"/>
        <v>10081623.299999999</v>
      </c>
      <c r="V5" s="18">
        <f t="shared" si="6"/>
        <v>32683496.236937456</v>
      </c>
      <c r="W5" s="19">
        <f t="shared" si="7"/>
        <v>4.241888261877178</v>
      </c>
    </row>
    <row r="6" spans="1:23" x14ac:dyDescent="0.35">
      <c r="A6" s="13" t="s">
        <v>46</v>
      </c>
      <c r="B6" s="14">
        <v>9395279.9511623159</v>
      </c>
      <c r="C6" s="14">
        <v>7888048.9784595715</v>
      </c>
      <c r="D6" s="14">
        <v>10909411.574949199</v>
      </c>
      <c r="E6" s="14">
        <v>2712771.4025530624</v>
      </c>
      <c r="F6" s="14">
        <v>127349.29912000001</v>
      </c>
      <c r="G6" s="14">
        <v>4015176.6859717052</v>
      </c>
      <c r="H6" s="15"/>
      <c r="I6" s="14">
        <v>7738846.3899999997</v>
      </c>
      <c r="J6" s="14">
        <v>1720708.21</v>
      </c>
      <c r="K6" s="14">
        <v>17933482.559999999</v>
      </c>
      <c r="L6" s="14">
        <v>5430348.2800000003</v>
      </c>
      <c r="M6" s="14">
        <v>5464737.8469224917</v>
      </c>
      <c r="N6" s="15"/>
      <c r="O6" s="14">
        <f t="shared" si="8"/>
        <v>35048037.892215855</v>
      </c>
      <c r="P6" s="14">
        <f>I6+J6+M6</f>
        <v>14924292.446922492</v>
      </c>
      <c r="Q6" s="14">
        <f t="shared" si="3"/>
        <v>20123745.445293363</v>
      </c>
      <c r="R6" s="17">
        <f>O6/P6</f>
        <v>2.3483885763336834</v>
      </c>
      <c r="S6" s="15"/>
      <c r="T6" s="14">
        <f t="shared" si="9"/>
        <v>28192740.504571088</v>
      </c>
      <c r="U6" s="14">
        <f t="shared" si="5"/>
        <v>32823385.439999998</v>
      </c>
      <c r="V6" s="18">
        <f t="shared" si="6"/>
        <v>-4630644.93542891</v>
      </c>
      <c r="W6" s="19">
        <f t="shared" si="7"/>
        <v>0.85892238495954154</v>
      </c>
    </row>
    <row r="7" spans="1:23" x14ac:dyDescent="0.35">
      <c r="A7" s="13" t="s">
        <v>47</v>
      </c>
      <c r="B7" s="14">
        <v>696256.08167885698</v>
      </c>
      <c r="C7" s="14">
        <v>265124.96173599618</v>
      </c>
      <c r="D7" s="14">
        <v>294183.99528525397</v>
      </c>
      <c r="E7" s="14">
        <v>1062352.8010135361</v>
      </c>
      <c r="F7" s="14">
        <v>31101.4</v>
      </c>
      <c r="G7" s="14">
        <v>299099.19023167709</v>
      </c>
      <c r="H7" s="15"/>
      <c r="I7" s="14">
        <v>334873.55</v>
      </c>
      <c r="J7" s="14">
        <v>63415.83</v>
      </c>
      <c r="K7" s="14">
        <v>464118.97</v>
      </c>
      <c r="L7" s="14">
        <v>178162.96</v>
      </c>
      <c r="M7" s="14">
        <v>566368.74</v>
      </c>
      <c r="N7" s="15"/>
      <c r="O7" s="14">
        <f t="shared" si="8"/>
        <v>2648118.4299453204</v>
      </c>
      <c r="P7" s="14">
        <f t="shared" si="2"/>
        <v>964658.12</v>
      </c>
      <c r="Q7" s="14">
        <f t="shared" si="3"/>
        <v>1683460.3099453202</v>
      </c>
      <c r="R7" s="17">
        <f t="shared" si="4"/>
        <v>2.745136722578275</v>
      </c>
      <c r="S7" s="15"/>
      <c r="T7" s="14">
        <f t="shared" si="9"/>
        <v>1255565.038700107</v>
      </c>
      <c r="U7" s="14">
        <f t="shared" si="5"/>
        <v>1040571.3099999999</v>
      </c>
      <c r="V7" s="18">
        <f t="shared" si="6"/>
        <v>214993.72870010708</v>
      </c>
      <c r="W7" s="19">
        <f t="shared" si="7"/>
        <v>1.2066112400313123</v>
      </c>
    </row>
    <row r="8" spans="1:23" x14ac:dyDescent="0.35">
      <c r="A8" s="13" t="s">
        <v>48</v>
      </c>
      <c r="B8" s="14">
        <v>792079.43598545063</v>
      </c>
      <c r="C8" s="14">
        <v>550548.47076005815</v>
      </c>
      <c r="D8" s="14">
        <v>175245.84259435986</v>
      </c>
      <c r="E8" s="14">
        <v>0</v>
      </c>
      <c r="F8" s="14">
        <v>0</v>
      </c>
      <c r="G8" s="14">
        <v>277375.48623827775</v>
      </c>
      <c r="H8" s="15"/>
      <c r="I8" s="14">
        <v>1738204.05</v>
      </c>
      <c r="J8" s="14">
        <v>0</v>
      </c>
      <c r="K8" s="14">
        <v>0</v>
      </c>
      <c r="L8" s="14">
        <v>0</v>
      </c>
      <c r="M8" s="14">
        <v>0</v>
      </c>
      <c r="N8" s="15"/>
      <c r="O8" s="14">
        <f t="shared" si="8"/>
        <v>1795249.2355781463</v>
      </c>
      <c r="P8" s="14">
        <f t="shared" si="2"/>
        <v>1738204.05</v>
      </c>
      <c r="Q8" s="14">
        <f t="shared" si="3"/>
        <v>57045.185578146251</v>
      </c>
      <c r="R8" s="17">
        <f t="shared" si="4"/>
        <v>1.0328184631592281</v>
      </c>
      <c r="S8" s="15"/>
      <c r="T8" s="14">
        <f t="shared" si="9"/>
        <v>1517873.7493398685</v>
      </c>
      <c r="U8" s="14">
        <f t="shared" si="5"/>
        <v>1738204.05</v>
      </c>
      <c r="V8" s="18">
        <f t="shared" si="6"/>
        <v>-220330.3006601315</v>
      </c>
      <c r="W8" s="19">
        <f t="shared" si="7"/>
        <v>0.87324255707485465</v>
      </c>
    </row>
    <row r="9" spans="1:23" x14ac:dyDescent="0.35">
      <c r="A9" s="13" t="s">
        <v>49</v>
      </c>
      <c r="B9" s="14">
        <v>3014289.7447810518</v>
      </c>
      <c r="C9" s="14">
        <v>3103965.1976174475</v>
      </c>
      <c r="D9" s="14">
        <v>319193.22263499722</v>
      </c>
      <c r="E9" s="14">
        <v>0</v>
      </c>
      <c r="F9" s="14">
        <v>0</v>
      </c>
      <c r="G9" s="14">
        <v>1382059.7469032935</v>
      </c>
      <c r="H9" s="15"/>
      <c r="I9" s="14">
        <v>596086.42000000004</v>
      </c>
      <c r="J9" s="14">
        <v>117431.66</v>
      </c>
      <c r="K9" s="14">
        <v>2803355.44</v>
      </c>
      <c r="L9" s="14">
        <v>148156.04</v>
      </c>
      <c r="M9" s="14">
        <v>1270222.2619999999</v>
      </c>
      <c r="N9" s="15"/>
      <c r="O9" s="14">
        <f t="shared" si="8"/>
        <v>7819507.9119367907</v>
      </c>
      <c r="P9" s="14">
        <f t="shared" si="2"/>
        <v>1983740.3419999999</v>
      </c>
      <c r="Q9" s="14">
        <f t="shared" si="3"/>
        <v>5835767.5699367905</v>
      </c>
      <c r="R9" s="17">
        <f t="shared" si="4"/>
        <v>3.9418001168707346</v>
      </c>
      <c r="S9" s="15"/>
      <c r="T9" s="14">
        <f t="shared" si="9"/>
        <v>6437448.1650334969</v>
      </c>
      <c r="U9" s="14">
        <f t="shared" si="5"/>
        <v>3665029.56</v>
      </c>
      <c r="V9" s="18">
        <f t="shared" si="6"/>
        <v>2772418.6050334969</v>
      </c>
      <c r="W9" s="19">
        <f t="shared" si="7"/>
        <v>1.7564519084079357</v>
      </c>
    </row>
    <row r="10" spans="1:23" x14ac:dyDescent="0.35">
      <c r="A10" s="13" t="s">
        <v>50</v>
      </c>
      <c r="B10" s="14">
        <v>1089805.6892183505</v>
      </c>
      <c r="C10" s="14">
        <v>365672.94224539475</v>
      </c>
      <c r="D10" s="14">
        <v>0</v>
      </c>
      <c r="E10" s="14">
        <v>0</v>
      </c>
      <c r="F10" s="14">
        <v>0</v>
      </c>
      <c r="G10" s="14">
        <v>379865.62761476613</v>
      </c>
      <c r="H10" s="15"/>
      <c r="I10" s="14">
        <v>1299623.58</v>
      </c>
      <c r="J10" s="14">
        <v>0</v>
      </c>
      <c r="K10" s="14">
        <v>395761.31</v>
      </c>
      <c r="L10" s="14">
        <v>0</v>
      </c>
      <c r="M10" s="14">
        <v>539274</v>
      </c>
      <c r="N10" s="15"/>
      <c r="O10" s="14">
        <f t="shared" si="8"/>
        <v>1835344.2590785113</v>
      </c>
      <c r="P10" s="14">
        <f t="shared" si="2"/>
        <v>1838897.58</v>
      </c>
      <c r="Q10" s="14">
        <f t="shared" si="3"/>
        <v>-3553.3209214888047</v>
      </c>
      <c r="R10" s="17">
        <f t="shared" si="4"/>
        <v>0.99806768959830339</v>
      </c>
      <c r="S10" s="15"/>
      <c r="T10" s="14">
        <f t="shared" si="9"/>
        <v>1455478.6314637451</v>
      </c>
      <c r="U10" s="14">
        <f t="shared" si="5"/>
        <v>1695384.8900000001</v>
      </c>
      <c r="V10" s="18">
        <f t="shared" si="6"/>
        <v>-239906.25853625499</v>
      </c>
      <c r="W10" s="19">
        <f t="shared" si="7"/>
        <v>0.85849451652464892</v>
      </c>
    </row>
    <row r="11" spans="1:23" x14ac:dyDescent="0.35">
      <c r="A11" s="13" t="s">
        <v>51</v>
      </c>
      <c r="B11" s="14">
        <v>975713.03845703788</v>
      </c>
      <c r="C11" s="14">
        <v>349073.66197908839</v>
      </c>
      <c r="D11" s="14">
        <v>173998.18820911297</v>
      </c>
      <c r="E11" s="14">
        <v>240926.08458477544</v>
      </c>
      <c r="F11" s="14">
        <v>14876.016438000001</v>
      </c>
      <c r="G11" s="14">
        <v>345741.74751869694</v>
      </c>
      <c r="H11" s="15"/>
      <c r="I11" s="14">
        <v>717569.72</v>
      </c>
      <c r="J11" s="14">
        <v>161780.04</v>
      </c>
      <c r="K11" s="14">
        <v>213128.35</v>
      </c>
      <c r="L11" s="14">
        <v>22840.82</v>
      </c>
      <c r="M11" s="14">
        <v>452355.36243800004</v>
      </c>
      <c r="N11" s="15"/>
      <c r="O11" s="14">
        <f t="shared" si="8"/>
        <v>2100328.7371867113</v>
      </c>
      <c r="P11" s="14">
        <f t="shared" si="2"/>
        <v>1331705.122438</v>
      </c>
      <c r="Q11" s="14">
        <f t="shared" si="3"/>
        <v>768623.61474871123</v>
      </c>
      <c r="R11" s="17">
        <f t="shared" si="4"/>
        <v>1.577172530012924</v>
      </c>
      <c r="S11" s="15"/>
      <c r="T11" s="14">
        <f t="shared" si="9"/>
        <v>1498784.8886452392</v>
      </c>
      <c r="U11" s="14">
        <f t="shared" si="5"/>
        <v>1115318.9300000002</v>
      </c>
      <c r="V11" s="18">
        <f t="shared" si="6"/>
        <v>383465.95864523901</v>
      </c>
      <c r="W11" s="19">
        <f t="shared" si="7"/>
        <v>1.3438173138917664</v>
      </c>
    </row>
    <row r="12" spans="1:23" ht="15" thickBot="1" x14ac:dyDescent="0.4">
      <c r="A12" s="20" t="s">
        <v>52</v>
      </c>
      <c r="B12" s="21">
        <v>398811.74488593347</v>
      </c>
      <c r="C12" s="21">
        <v>176238.24661125473</v>
      </c>
      <c r="D12" s="21">
        <v>82138.742558521582</v>
      </c>
      <c r="E12" s="21">
        <v>1175899.3206050151</v>
      </c>
      <c r="F12" s="21">
        <v>67948.709277083326</v>
      </c>
      <c r="G12" s="21">
        <v>139730.40107595437</v>
      </c>
      <c r="H12" s="15"/>
      <c r="I12" s="21">
        <v>588522.43000000005</v>
      </c>
      <c r="J12" s="21">
        <v>63978.33</v>
      </c>
      <c r="K12" s="21">
        <v>641089.19999999995</v>
      </c>
      <c r="L12" s="21">
        <v>96722.46</v>
      </c>
      <c r="M12" s="21">
        <v>144807.09758849998</v>
      </c>
      <c r="N12" s="15"/>
      <c r="O12" s="21">
        <f t="shared" si="8"/>
        <v>2040767.1650137627</v>
      </c>
      <c r="P12" s="21">
        <f t="shared" si="2"/>
        <v>797307.85758850002</v>
      </c>
      <c r="Q12" s="21">
        <f t="shared" si="3"/>
        <v>1243459.3074252626</v>
      </c>
      <c r="R12" s="22">
        <f t="shared" si="4"/>
        <v>2.5595723729428324</v>
      </c>
      <c r="S12" s="15"/>
      <c r="T12" s="21">
        <f t="shared" si="9"/>
        <v>657188.73405570979</v>
      </c>
      <c r="U12" s="21">
        <f t="shared" si="5"/>
        <v>1390312.42</v>
      </c>
      <c r="V12" s="23">
        <f t="shared" si="6"/>
        <v>-733123.68594429013</v>
      </c>
      <c r="W12" s="24">
        <f t="shared" si="7"/>
        <v>0.47269140705490487</v>
      </c>
    </row>
    <row r="13" spans="1:23" x14ac:dyDescent="0.35">
      <c r="A13" s="25" t="s">
        <v>53</v>
      </c>
      <c r="B13" s="26">
        <f>SUM(B14:B17)</f>
        <v>121735378.07811172</v>
      </c>
      <c r="C13" s="26">
        <f t="shared" ref="C13:G13" si="10">SUM(C14:C17)</f>
        <v>51899081.872153014</v>
      </c>
      <c r="D13" s="26">
        <f t="shared" si="10"/>
        <v>18971065.958423272</v>
      </c>
      <c r="E13" s="26">
        <f>SUM(E14:E17)</f>
        <v>291300.54637401446</v>
      </c>
      <c r="F13" s="26">
        <f t="shared" si="10"/>
        <v>19682718.88062169</v>
      </c>
      <c r="G13" s="26">
        <f t="shared" si="10"/>
        <v>47836979.698170654</v>
      </c>
      <c r="H13" s="4"/>
      <c r="I13" s="26">
        <f t="shared" ref="I13:M13" si="11">SUM(I14:I17)</f>
        <v>13597545.569999998</v>
      </c>
      <c r="J13" s="26">
        <f t="shared" si="11"/>
        <v>2534688.0499999998</v>
      </c>
      <c r="K13" s="26">
        <f t="shared" si="11"/>
        <v>32243461.419999998</v>
      </c>
      <c r="L13" s="26">
        <f t="shared" si="11"/>
        <v>3522442.29</v>
      </c>
      <c r="M13" s="26">
        <f t="shared" si="11"/>
        <v>88817240.31828624</v>
      </c>
      <c r="N13" s="4"/>
      <c r="O13" s="26">
        <f t="shared" si="8"/>
        <v>260416525.0338544</v>
      </c>
      <c r="P13" s="26">
        <f t="shared" si="2"/>
        <v>104949473.93828624</v>
      </c>
      <c r="Q13" s="26">
        <f t="shared" si="3"/>
        <v>155467051.09556815</v>
      </c>
      <c r="R13" s="27">
        <f t="shared" si="4"/>
        <v>2.4813514090312441</v>
      </c>
      <c r="S13" s="4"/>
      <c r="T13" s="26">
        <f t="shared" si="9"/>
        <v>192605525.90868801</v>
      </c>
      <c r="U13" s="26">
        <f t="shared" si="5"/>
        <v>51898137.329999991</v>
      </c>
      <c r="V13" s="26">
        <f t="shared" si="6"/>
        <v>140707388.57868803</v>
      </c>
      <c r="W13" s="27">
        <f t="shared" si="7"/>
        <v>3.7112223254562045</v>
      </c>
    </row>
    <row r="14" spans="1:23" x14ac:dyDescent="0.35">
      <c r="A14" s="13" t="s">
        <v>54</v>
      </c>
      <c r="B14" s="14">
        <v>106930152.81411281</v>
      </c>
      <c r="C14" s="14">
        <v>47360689.188959762</v>
      </c>
      <c r="D14" s="14">
        <v>3397846.2176406193</v>
      </c>
      <c r="E14" s="14">
        <v>291300.54637401446</v>
      </c>
      <c r="F14" s="14">
        <v>19609219.390762825</v>
      </c>
      <c r="G14" s="14">
        <v>41914100.567577116</v>
      </c>
      <c r="H14" s="15"/>
      <c r="I14" s="14">
        <v>9057749.6999999993</v>
      </c>
      <c r="J14" s="14">
        <v>1688368.94</v>
      </c>
      <c r="K14" s="14">
        <v>28153234.77</v>
      </c>
      <c r="L14" s="14">
        <v>1754754.63</v>
      </c>
      <c r="M14" s="14">
        <v>71918784.497857958</v>
      </c>
      <c r="N14" s="15"/>
      <c r="O14" s="14">
        <f t="shared" si="8"/>
        <v>219503308.72542715</v>
      </c>
      <c r="P14" s="14">
        <f t="shared" si="2"/>
        <v>82664903.137857959</v>
      </c>
      <c r="Q14" s="14">
        <f t="shared" si="3"/>
        <v>136838405.58756918</v>
      </c>
      <c r="R14" s="17">
        <f t="shared" si="4"/>
        <v>2.6553386067527058</v>
      </c>
      <c r="S14" s="15"/>
      <c r="T14" s="14">
        <f t="shared" si="9"/>
        <v>157688688.22071317</v>
      </c>
      <c r="U14" s="14">
        <f t="shared" si="5"/>
        <v>40654108.039999999</v>
      </c>
      <c r="V14" s="18">
        <f t="shared" si="6"/>
        <v>117034580.18071318</v>
      </c>
      <c r="W14" s="19">
        <f t="shared" si="7"/>
        <v>3.8787885363408203</v>
      </c>
    </row>
    <row r="15" spans="1:23" x14ac:dyDescent="0.35">
      <c r="A15" s="13" t="s">
        <v>55</v>
      </c>
      <c r="B15" s="14">
        <v>12644045.06538339</v>
      </c>
      <c r="C15" s="14">
        <v>4386061.443045022</v>
      </c>
      <c r="D15" s="14">
        <v>14928033.319061765</v>
      </c>
      <c r="E15" s="14">
        <v>0</v>
      </c>
      <c r="F15" s="14">
        <v>0</v>
      </c>
      <c r="G15" s="14">
        <v>5143076.5551929744</v>
      </c>
      <c r="H15" s="15"/>
      <c r="I15" s="14">
        <v>3644528.88</v>
      </c>
      <c r="J15" s="14">
        <v>688644.2</v>
      </c>
      <c r="K15" s="14">
        <v>3616324.9</v>
      </c>
      <c r="L15" s="14">
        <v>1514443.42</v>
      </c>
      <c r="M15" s="14">
        <v>14890466.307708284</v>
      </c>
      <c r="N15" s="15"/>
      <c r="O15" s="14">
        <f t="shared" si="8"/>
        <v>37101216.38268315</v>
      </c>
      <c r="P15" s="14">
        <f t="shared" si="2"/>
        <v>19223639.387708284</v>
      </c>
      <c r="Q15" s="14">
        <f t="shared" si="3"/>
        <v>17877576.994974867</v>
      </c>
      <c r="R15" s="17">
        <f t="shared" si="4"/>
        <v>1.9299787950873601</v>
      </c>
      <c r="S15" s="15"/>
      <c r="T15" s="14">
        <f t="shared" si="9"/>
        <v>31958139.827490173</v>
      </c>
      <c r="U15" s="14">
        <f t="shared" si="5"/>
        <v>9463941.4000000004</v>
      </c>
      <c r="V15" s="18">
        <f t="shared" si="6"/>
        <v>22494198.427490175</v>
      </c>
      <c r="W15" s="19">
        <f t="shared" si="7"/>
        <v>3.3768319642691544</v>
      </c>
    </row>
    <row r="16" spans="1:23" x14ac:dyDescent="0.35">
      <c r="A16" s="13" t="s">
        <v>56</v>
      </c>
      <c r="B16" s="14">
        <v>1404458.3390022381</v>
      </c>
      <c r="C16" s="14">
        <v>152331.24014823476</v>
      </c>
      <c r="D16" s="14">
        <v>645186.42172088858</v>
      </c>
      <c r="E16" s="14">
        <v>0</v>
      </c>
      <c r="F16" s="14">
        <v>0</v>
      </c>
      <c r="G16" s="14">
        <v>488233.3743993002</v>
      </c>
      <c r="H16" s="15"/>
      <c r="I16" s="14">
        <v>836970.28</v>
      </c>
      <c r="J16" s="14">
        <v>157674.91</v>
      </c>
      <c r="K16" s="14">
        <v>243744.8</v>
      </c>
      <c r="L16" s="14">
        <v>253244.24</v>
      </c>
      <c r="M16" s="14">
        <v>1046302.8527200001</v>
      </c>
      <c r="N16" s="15"/>
      <c r="O16" s="14">
        <f t="shared" si="8"/>
        <v>2690209.3752706614</v>
      </c>
      <c r="P16" s="14">
        <f t="shared" si="2"/>
        <v>2040948.0427200003</v>
      </c>
      <c r="Q16" s="14">
        <f t="shared" si="3"/>
        <v>649261.33255066117</v>
      </c>
      <c r="R16" s="17">
        <f t="shared" si="4"/>
        <v>1.3181175213482561</v>
      </c>
      <c r="S16" s="15"/>
      <c r="T16" s="14">
        <f t="shared" si="9"/>
        <v>2201976.0008713612</v>
      </c>
      <c r="U16" s="14">
        <f t="shared" si="5"/>
        <v>1491634.23</v>
      </c>
      <c r="V16" s="18">
        <f t="shared" si="6"/>
        <v>710341.77087136125</v>
      </c>
      <c r="W16" s="19">
        <f t="shared" si="7"/>
        <v>1.4762171292297048</v>
      </c>
    </row>
    <row r="17" spans="1:23" ht="15" thickBot="1" x14ac:dyDescent="0.4">
      <c r="A17" s="20" t="s">
        <v>57</v>
      </c>
      <c r="B17" s="21">
        <v>756721.85961328365</v>
      </c>
      <c r="C17" s="21">
        <v>0</v>
      </c>
      <c r="D17" s="21">
        <v>0</v>
      </c>
      <c r="E17" s="21">
        <v>0</v>
      </c>
      <c r="F17" s="14">
        <v>73499.489858864225</v>
      </c>
      <c r="G17" s="21">
        <v>291569.20100126107</v>
      </c>
      <c r="H17" s="15"/>
      <c r="I17" s="21">
        <v>58296.71</v>
      </c>
      <c r="J17" s="21">
        <v>0</v>
      </c>
      <c r="K17" s="21">
        <v>230156.95</v>
      </c>
      <c r="L17" s="21">
        <v>0</v>
      </c>
      <c r="M17" s="21">
        <v>961686.65999999992</v>
      </c>
      <c r="N17" s="15"/>
      <c r="O17" s="21">
        <f t="shared" si="8"/>
        <v>1121790.550473409</v>
      </c>
      <c r="P17" s="21">
        <f t="shared" si="2"/>
        <v>1019983.3699999999</v>
      </c>
      <c r="Q17" s="21">
        <f t="shared" si="3"/>
        <v>101807.18047340913</v>
      </c>
      <c r="R17" s="22">
        <f t="shared" si="4"/>
        <v>1.0998125885850563</v>
      </c>
      <c r="S17" s="15"/>
      <c r="T17" s="21">
        <f t="shared" si="9"/>
        <v>756721.85961328365</v>
      </c>
      <c r="U17" s="21">
        <f t="shared" si="5"/>
        <v>288453.66000000003</v>
      </c>
      <c r="V17" s="23">
        <f t="shared" si="6"/>
        <v>468268.19961328362</v>
      </c>
      <c r="W17" s="24">
        <f t="shared" si="7"/>
        <v>2.6233740962526997</v>
      </c>
    </row>
    <row r="18" spans="1:23" x14ac:dyDescent="0.35">
      <c r="A18" s="25" t="s">
        <v>58</v>
      </c>
      <c r="B18" s="26">
        <f>B19+B20+B21+B22</f>
        <v>0</v>
      </c>
      <c r="C18" s="26">
        <f t="shared" ref="C18:M18" si="12">C19+C20+C21+C22</f>
        <v>0</v>
      </c>
      <c r="D18" s="26">
        <f t="shared" si="12"/>
        <v>0</v>
      </c>
      <c r="E18" s="26">
        <f>E19+E20+E21+E22</f>
        <v>0</v>
      </c>
      <c r="F18" s="26">
        <f t="shared" si="12"/>
        <v>0</v>
      </c>
      <c r="G18" s="26">
        <f t="shared" si="12"/>
        <v>0</v>
      </c>
      <c r="H18" s="4"/>
      <c r="I18" s="26">
        <f t="shared" si="12"/>
        <v>9408817.9900000002</v>
      </c>
      <c r="J18" s="26">
        <f t="shared" si="12"/>
        <v>811010.04000000015</v>
      </c>
      <c r="K18" s="26">
        <f t="shared" si="12"/>
        <v>0</v>
      </c>
      <c r="L18" s="26">
        <f t="shared" si="12"/>
        <v>0</v>
      </c>
      <c r="M18" s="26">
        <f t="shared" si="12"/>
        <v>0</v>
      </c>
      <c r="N18" s="4"/>
      <c r="O18" s="26">
        <f t="shared" si="8"/>
        <v>0</v>
      </c>
      <c r="P18" s="26">
        <f t="shared" si="2"/>
        <v>10219828.030000001</v>
      </c>
      <c r="Q18" s="26">
        <f t="shared" si="3"/>
        <v>-10219828.030000001</v>
      </c>
      <c r="R18" s="28" t="s">
        <v>59</v>
      </c>
      <c r="S18" s="4"/>
      <c r="T18" s="26">
        <f t="shared" si="9"/>
        <v>0</v>
      </c>
      <c r="U18" s="26"/>
      <c r="V18" s="26"/>
      <c r="W18" s="27"/>
    </row>
    <row r="19" spans="1:23" x14ac:dyDescent="0.35">
      <c r="A19" s="13" t="s">
        <v>60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5"/>
      <c r="I19" s="14">
        <v>2969483.88</v>
      </c>
      <c r="J19" s="14">
        <v>0</v>
      </c>
      <c r="K19" s="14">
        <v>0</v>
      </c>
      <c r="L19" s="14">
        <v>0</v>
      </c>
      <c r="M19" s="14">
        <v>0</v>
      </c>
      <c r="N19" s="15"/>
      <c r="O19" s="16">
        <f t="shared" si="8"/>
        <v>0</v>
      </c>
      <c r="P19" s="14">
        <f t="shared" si="2"/>
        <v>2969483.88</v>
      </c>
      <c r="Q19" s="14">
        <f t="shared" si="3"/>
        <v>-2969483.88</v>
      </c>
      <c r="R19" s="29" t="s">
        <v>59</v>
      </c>
      <c r="S19" s="15"/>
      <c r="T19" s="14">
        <f t="shared" si="9"/>
        <v>0</v>
      </c>
      <c r="U19" s="14">
        <f t="shared" ref="U19:U22" si="13">I19+J19+K19+L19</f>
        <v>2969483.88</v>
      </c>
      <c r="V19" s="18">
        <f t="shared" ref="V19:V22" si="14">T19-U19</f>
        <v>-2969483.88</v>
      </c>
      <c r="W19" s="29" t="s">
        <v>59</v>
      </c>
    </row>
    <row r="20" spans="1:23" x14ac:dyDescent="0.35">
      <c r="A20" s="13" t="s">
        <v>61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5"/>
      <c r="I20" s="14">
        <v>2187434.1800000002</v>
      </c>
      <c r="J20" s="14">
        <v>371851.65</v>
      </c>
      <c r="K20" s="14">
        <v>0</v>
      </c>
      <c r="L20" s="14">
        <v>0</v>
      </c>
      <c r="M20" s="14">
        <v>0</v>
      </c>
      <c r="N20" s="15"/>
      <c r="O20" s="16">
        <f t="shared" si="8"/>
        <v>0</v>
      </c>
      <c r="P20" s="14">
        <f t="shared" si="2"/>
        <v>2559285.83</v>
      </c>
      <c r="Q20" s="14">
        <f t="shared" si="3"/>
        <v>-2559285.83</v>
      </c>
      <c r="R20" s="29" t="s">
        <v>59</v>
      </c>
      <c r="S20" s="15"/>
      <c r="T20" s="14">
        <f t="shared" si="9"/>
        <v>0</v>
      </c>
      <c r="U20" s="14">
        <f t="shared" si="13"/>
        <v>2559285.83</v>
      </c>
      <c r="V20" s="18">
        <f t="shared" si="14"/>
        <v>-2559285.83</v>
      </c>
      <c r="W20" s="29" t="s">
        <v>59</v>
      </c>
    </row>
    <row r="21" spans="1:23" x14ac:dyDescent="0.35">
      <c r="A21" s="13" t="s">
        <v>62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5"/>
      <c r="I21" s="14">
        <v>1342135.0499999998</v>
      </c>
      <c r="J21" s="14">
        <v>215435.7</v>
      </c>
      <c r="K21" s="14">
        <v>0</v>
      </c>
      <c r="L21" s="14">
        <v>0</v>
      </c>
      <c r="M21" s="14">
        <v>0</v>
      </c>
      <c r="N21" s="15"/>
      <c r="O21" s="16">
        <f t="shared" si="8"/>
        <v>0</v>
      </c>
      <c r="P21" s="14">
        <f t="shared" si="2"/>
        <v>1557570.7499999998</v>
      </c>
      <c r="Q21" s="14">
        <f t="shared" si="3"/>
        <v>-1557570.7499999998</v>
      </c>
      <c r="R21" s="29" t="s">
        <v>59</v>
      </c>
      <c r="S21" s="15"/>
      <c r="T21" s="14">
        <f t="shared" si="9"/>
        <v>0</v>
      </c>
      <c r="U21" s="14">
        <f t="shared" si="13"/>
        <v>1557570.7499999998</v>
      </c>
      <c r="V21" s="18">
        <f t="shared" si="14"/>
        <v>-1557570.7499999998</v>
      </c>
      <c r="W21" s="29" t="s">
        <v>59</v>
      </c>
    </row>
    <row r="22" spans="1:23" ht="15" thickBot="1" x14ac:dyDescent="0.4">
      <c r="A22" s="20" t="s">
        <v>63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15"/>
      <c r="I22" s="21">
        <v>2909764.88</v>
      </c>
      <c r="J22" s="21">
        <v>223722.69000000003</v>
      </c>
      <c r="K22" s="21">
        <v>0</v>
      </c>
      <c r="L22" s="21">
        <v>0</v>
      </c>
      <c r="M22" s="21">
        <v>0</v>
      </c>
      <c r="N22" s="15"/>
      <c r="O22" s="30">
        <f t="shared" si="8"/>
        <v>0</v>
      </c>
      <c r="P22" s="21">
        <f t="shared" si="2"/>
        <v>3133487.57</v>
      </c>
      <c r="Q22" s="21">
        <f t="shared" si="3"/>
        <v>-3133487.57</v>
      </c>
      <c r="R22" s="31" t="s">
        <v>59</v>
      </c>
      <c r="S22" s="15"/>
      <c r="T22" s="21">
        <f t="shared" si="9"/>
        <v>0</v>
      </c>
      <c r="U22" s="21">
        <f t="shared" si="13"/>
        <v>3133487.57</v>
      </c>
      <c r="V22" s="23">
        <f t="shared" si="14"/>
        <v>-3133487.57</v>
      </c>
      <c r="W22" s="31" t="s">
        <v>59</v>
      </c>
    </row>
    <row r="23" spans="1:23" x14ac:dyDescent="0.35">
      <c r="A23" s="32" t="s">
        <v>64</v>
      </c>
      <c r="B23" s="33">
        <f>B4+B13+B18</f>
        <v>172405890.62026989</v>
      </c>
      <c r="C23" s="33">
        <f t="shared" ref="C23:M23" si="15">C4+C13+C18</f>
        <v>77396618.98312144</v>
      </c>
      <c r="D23" s="33">
        <f t="shared" si="15"/>
        <v>26583215.554043386</v>
      </c>
      <c r="E23" s="33">
        <f>E4+E13+E18</f>
        <v>5483250.155130404</v>
      </c>
      <c r="F23" s="33">
        <f t="shared" si="15"/>
        <v>28193212.511367843</v>
      </c>
      <c r="G23" s="34">
        <f t="shared" si="15"/>
        <v>67132935.454704434</v>
      </c>
      <c r="H23" s="35"/>
      <c r="I23" s="36">
        <f t="shared" si="15"/>
        <v>38543186.289999999</v>
      </c>
      <c r="J23" s="33">
        <f t="shared" si="15"/>
        <v>5675516.75</v>
      </c>
      <c r="K23" s="33">
        <f t="shared" si="15"/>
        <v>61153489.259999998</v>
      </c>
      <c r="L23" s="33">
        <f t="shared" si="15"/>
        <v>10295602.960000001</v>
      </c>
      <c r="M23" s="33">
        <f t="shared" si="15"/>
        <v>105228625.15068947</v>
      </c>
      <c r="N23" s="35"/>
      <c r="O23" s="33">
        <f t="shared" si="8"/>
        <v>377195123.27863741</v>
      </c>
      <c r="P23" s="33">
        <f>I23+J23+M23</f>
        <v>149447328.19068947</v>
      </c>
      <c r="Q23" s="33">
        <f>O23-P23</f>
        <v>227747795.08794793</v>
      </c>
      <c r="R23" s="37">
        <f>O23/P23</f>
        <v>2.5239335346119391</v>
      </c>
      <c r="S23" s="35"/>
      <c r="T23" s="33">
        <f t="shared" si="9"/>
        <v>276385725.15743476</v>
      </c>
      <c r="U23" s="33">
        <f>I23+J23+K23+L23</f>
        <v>115667795.25999999</v>
      </c>
      <c r="V23" s="33">
        <f>T23-U23</f>
        <v>160717929.89743477</v>
      </c>
      <c r="W23" s="37">
        <f>T23/U23</f>
        <v>2.3894786317675578</v>
      </c>
    </row>
  </sheetData>
  <mergeCells count="5">
    <mergeCell ref="A1:A2"/>
    <mergeCell ref="B1:G1"/>
    <mergeCell ref="I1:M1"/>
    <mergeCell ref="O1:R1"/>
    <mergeCell ref="T1:W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 Info</vt:lpstr>
      <vt:lpstr>SAG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Zachary Ross</dc:creator>
  <cp:lastModifiedBy>Celia Johnson</cp:lastModifiedBy>
  <dcterms:created xsi:type="dcterms:W3CDTF">2019-09-09T19:56:03Z</dcterms:created>
  <dcterms:modified xsi:type="dcterms:W3CDTF">2019-10-15T13:55:00Z</dcterms:modified>
</cp:coreProperties>
</file>